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4235" windowHeight="8640" tabRatio="956"/>
  </bookViews>
  <sheets>
    <sheet name="Информация за 2014 год" sheetId="10" r:id="rId1"/>
    <sheet name="Баланс эл.мощности" sheetId="1" r:id="rId2"/>
    <sheet name="Баланс эл. энергии" sheetId="6" r:id="rId3"/>
    <sheet name="Потери в сети" sheetId="7" r:id="rId4"/>
    <sheet name="Затраты на потери" sheetId="2" r:id="rId5"/>
    <sheet name="Пропускная способность сетей" sheetId="5" r:id="rId6"/>
    <sheet name="План ремонта оборудования " sheetId="3" r:id="rId7"/>
    <sheet name="Заявки на тех.присоединение" sheetId="4" r:id="rId8"/>
    <sheet name="мероприятия по снижению потерь" sheetId="8" r:id="rId9"/>
    <sheet name="данные об аварийных отключениях" sheetId="9" r:id="rId10"/>
    <sheet name="инвест программы" sheetId="11" r:id="rId11"/>
  </sheets>
  <externalReferences>
    <externalReference r:id="rId12"/>
    <externalReference r:id="rId13"/>
    <externalReference r:id="rId14"/>
  </externalReferences>
  <definedNames>
    <definedName name="_xlnm.Print_Area" localSheetId="1">'Баланс эл.мощности'!#REF!</definedName>
    <definedName name="_xlnm.Print_Area" localSheetId="3">'Потери в сети'!#REF!</definedName>
  </definedNames>
  <calcPr calcId="125725"/>
</workbook>
</file>

<file path=xl/calcChain.xml><?xml version="1.0" encoding="utf-8"?>
<calcChain xmlns="http://schemas.openxmlformats.org/spreadsheetml/2006/main">
  <c r="D29" i="2"/>
  <c r="C29"/>
  <c r="D28"/>
  <c r="E28" s="1"/>
  <c r="C28"/>
  <c r="E27"/>
  <c r="B27"/>
  <c r="B28" s="1"/>
  <c r="D26"/>
  <c r="C26"/>
  <c r="E26" s="1"/>
  <c r="B26"/>
  <c r="E25"/>
  <c r="B25"/>
  <c r="D24"/>
  <c r="E24" s="1"/>
  <c r="C24"/>
  <c r="E23"/>
  <c r="B23"/>
  <c r="B24" s="1"/>
  <c r="D22"/>
  <c r="C22"/>
  <c r="E22" s="1"/>
  <c r="B22"/>
  <c r="E21"/>
  <c r="B21"/>
  <c r="D20"/>
  <c r="E20" s="1"/>
  <c r="C20"/>
  <c r="E19"/>
  <c r="B19"/>
  <c r="B20" s="1"/>
  <c r="D18"/>
  <c r="C18"/>
  <c r="E18" s="1"/>
  <c r="B18"/>
  <c r="E17"/>
  <c r="B17"/>
  <c r="D16"/>
  <c r="E16" s="1"/>
  <c r="C16"/>
  <c r="E15"/>
  <c r="B15"/>
  <c r="B16" s="1"/>
  <c r="D14"/>
  <c r="C14"/>
  <c r="E14" s="1"/>
  <c r="B14"/>
  <c r="E13"/>
  <c r="B13"/>
  <c r="D12"/>
  <c r="E12" s="1"/>
  <c r="C12"/>
  <c r="E11"/>
  <c r="B11"/>
  <c r="B12" s="1"/>
  <c r="D10"/>
  <c r="C10"/>
  <c r="E10" s="1"/>
  <c r="B10"/>
  <c r="E9"/>
  <c r="B9"/>
  <c r="D8"/>
  <c r="E8" s="1"/>
  <c r="C8"/>
  <c r="E7"/>
  <c r="B7"/>
  <c r="B8" s="1"/>
  <c r="D6"/>
  <c r="D30" s="1"/>
  <c r="D31" s="1"/>
  <c r="C6"/>
  <c r="C30" s="1"/>
  <c r="B6"/>
  <c r="E5"/>
  <c r="E29" s="1"/>
  <c r="B5"/>
  <c r="B29" s="1"/>
  <c r="B30" l="1"/>
  <c r="B31" s="1"/>
  <c r="E30"/>
  <c r="J31" s="1"/>
  <c r="C31"/>
  <c r="E6"/>
  <c r="AY25" i="7"/>
  <c r="AU25"/>
  <c r="AQ25"/>
  <c r="AM25"/>
  <c r="AI25"/>
  <c r="AB25"/>
  <c r="AA25"/>
  <c r="W25"/>
  <c r="T25"/>
  <c r="L25"/>
  <c r="BD24"/>
  <c r="BD25" s="1"/>
  <c r="BC24"/>
  <c r="BC25" s="1"/>
  <c r="BA12"/>
  <c r="BD11"/>
  <c r="BC11"/>
  <c r="BB11"/>
  <c r="BB25" s="1"/>
  <c r="BA11"/>
  <c r="BA25" s="1"/>
  <c r="AZ11"/>
  <c r="AZ25" s="1"/>
  <c r="AY11"/>
  <c r="AX11"/>
  <c r="AX25" s="1"/>
  <c r="AW11"/>
  <c r="AW25" s="1"/>
  <c r="AV11"/>
  <c r="AV25" s="1"/>
  <c r="AU11"/>
  <c r="AT11"/>
  <c r="AT25" s="1"/>
  <c r="AS11"/>
  <c r="AS25" s="1"/>
  <c r="AR11"/>
  <c r="AR25" s="1"/>
  <c r="AQ11"/>
  <c r="AP11"/>
  <c r="AP25" s="1"/>
  <c r="AO11"/>
  <c r="AO25" s="1"/>
  <c r="AN11"/>
  <c r="AN25" s="1"/>
  <c r="AM11"/>
  <c r="AL11"/>
  <c r="AL25" s="1"/>
  <c r="AK11"/>
  <c r="AK25" s="1"/>
  <c r="AJ11"/>
  <c r="AJ25" s="1"/>
  <c r="AI11"/>
  <c r="AH11"/>
  <c r="AH25" s="1"/>
  <c r="AG11"/>
  <c r="AG25" s="1"/>
  <c r="AF11"/>
  <c r="AF25" s="1"/>
  <c r="AE11"/>
  <c r="AD11"/>
  <c r="AD25" s="1"/>
  <c r="AC11"/>
  <c r="AB11"/>
  <c r="AA11"/>
  <c r="Z11"/>
  <c r="Z25" s="1"/>
  <c r="Y11"/>
  <c r="Y25" s="1"/>
  <c r="X11"/>
  <c r="X25" s="1"/>
  <c r="W11"/>
  <c r="V11"/>
  <c r="V25" s="1"/>
  <c r="U11"/>
  <c r="U25" s="1"/>
  <c r="T11"/>
  <c r="S11"/>
  <c r="S25" s="1"/>
  <c r="R11"/>
  <c r="R25" s="1"/>
  <c r="Q11"/>
  <c r="Q25" s="1"/>
  <c r="P11"/>
  <c r="P25" s="1"/>
  <c r="O11"/>
  <c r="O25" s="1"/>
  <c r="N11"/>
  <c r="N25" s="1"/>
  <c r="M11"/>
  <c r="M25" s="1"/>
  <c r="L11"/>
  <c r="K11"/>
  <c r="K25" s="1"/>
  <c r="J11"/>
  <c r="J25" s="1"/>
  <c r="I11"/>
  <c r="I25" s="1"/>
  <c r="H11"/>
  <c r="H25" s="1"/>
  <c r="G11"/>
  <c r="G25" s="1"/>
  <c r="F11"/>
  <c r="F25" s="1"/>
  <c r="E11"/>
  <c r="E25" s="1"/>
  <c r="F10"/>
  <c r="G10" s="1"/>
  <c r="H10" s="1"/>
  <c r="I10" s="1"/>
  <c r="J10" s="1"/>
  <c r="K10" s="1"/>
  <c r="L10" s="1"/>
  <c r="M10" s="1"/>
  <c r="N10" s="1"/>
  <c r="O10" s="1"/>
  <c r="P10" s="1"/>
  <c r="L7"/>
  <c r="K7"/>
  <c r="J7"/>
  <c r="I7"/>
  <c r="H7"/>
  <c r="G7"/>
  <c r="F7"/>
  <c r="E7"/>
  <c r="B1"/>
  <c r="A1"/>
  <c r="CN28" i="6" l="1"/>
  <c r="CD28"/>
  <c r="BY28"/>
  <c r="L28"/>
  <c r="CG27"/>
  <c r="BR27"/>
  <c r="BM27"/>
  <c r="BH27"/>
  <c r="BC27"/>
  <c r="AX27"/>
  <c r="AS27"/>
  <c r="AN27"/>
  <c r="AI27"/>
  <c r="AD27"/>
  <c r="Y27"/>
  <c r="T27"/>
  <c r="O27"/>
  <c r="J27"/>
  <c r="E27"/>
  <c r="DE26"/>
  <c r="CP26"/>
  <c r="CO26"/>
  <c r="CN26"/>
  <c r="CM26"/>
  <c r="CL26" s="1"/>
  <c r="CK26"/>
  <c r="CJ26"/>
  <c r="CI26"/>
  <c r="CH26"/>
  <c r="CB26"/>
  <c r="BW26"/>
  <c r="BR26"/>
  <c r="BQ26"/>
  <c r="BP26"/>
  <c r="BO26"/>
  <c r="DC26" s="1"/>
  <c r="DC28" s="1"/>
  <c r="BN26"/>
  <c r="BM26" s="1"/>
  <c r="BH26"/>
  <c r="BC26"/>
  <c r="AX26"/>
  <c r="AW26"/>
  <c r="AV26"/>
  <c r="AU26"/>
  <c r="AT26"/>
  <c r="AS26" s="1"/>
  <c r="AR26"/>
  <c r="AQ26"/>
  <c r="AP26"/>
  <c r="AO26"/>
  <c r="AI26"/>
  <c r="AD26"/>
  <c r="Y26"/>
  <c r="X26"/>
  <c r="W26"/>
  <c r="V26"/>
  <c r="U26"/>
  <c r="O26"/>
  <c r="J26"/>
  <c r="E26"/>
  <c r="CG25"/>
  <c r="BM25"/>
  <c r="AS25"/>
  <c r="AN25"/>
  <c r="AI25"/>
  <c r="AD25"/>
  <c r="Y25"/>
  <c r="T25"/>
  <c r="O25"/>
  <c r="J25"/>
  <c r="E25"/>
  <c r="CG24"/>
  <c r="BM24"/>
  <c r="AS24"/>
  <c r="AN24"/>
  <c r="AI24"/>
  <c r="AD24"/>
  <c r="Y24"/>
  <c r="T24"/>
  <c r="O24"/>
  <c r="J24"/>
  <c r="E24"/>
  <c r="CG23"/>
  <c r="BM23"/>
  <c r="AS23"/>
  <c r="AN23"/>
  <c r="AI23"/>
  <c r="AD23"/>
  <c r="Y23"/>
  <c r="T23"/>
  <c r="O23"/>
  <c r="J23"/>
  <c r="E23"/>
  <c r="CQ21"/>
  <c r="CL21"/>
  <c r="CK21"/>
  <c r="CG21"/>
  <c r="CB21"/>
  <c r="BW21"/>
  <c r="BR21"/>
  <c r="BQ21"/>
  <c r="BP21"/>
  <c r="BH21"/>
  <c r="BC21"/>
  <c r="AX21"/>
  <c r="AV21"/>
  <c r="AS21"/>
  <c r="AQ21"/>
  <c r="AN21" s="1"/>
  <c r="AI21"/>
  <c r="AD21"/>
  <c r="Y21"/>
  <c r="X21"/>
  <c r="W21"/>
  <c r="O21"/>
  <c r="J21"/>
  <c r="G21"/>
  <c r="E21" s="1"/>
  <c r="CU20"/>
  <c r="CU28" s="1"/>
  <c r="Y20"/>
  <c r="V20"/>
  <c r="V28" s="1"/>
  <c r="Q20"/>
  <c r="Q28" s="1"/>
  <c r="CG19"/>
  <c r="BR19"/>
  <c r="BM19"/>
  <c r="BH19"/>
  <c r="BC19"/>
  <c r="AX19"/>
  <c r="AS19"/>
  <c r="AN19"/>
  <c r="AI19"/>
  <c r="AD19"/>
  <c r="Y19"/>
  <c r="T19"/>
  <c r="O19"/>
  <c r="J19"/>
  <c r="E19"/>
  <c r="AH18"/>
  <c r="L18"/>
  <c r="CQ17"/>
  <c r="CQ29" s="1"/>
  <c r="CP17"/>
  <c r="CP18" s="1"/>
  <c r="CO17"/>
  <c r="CM17"/>
  <c r="CL17" s="1"/>
  <c r="CL29" s="1"/>
  <c r="CI17"/>
  <c r="CH17"/>
  <c r="CF17"/>
  <c r="CE17"/>
  <c r="CJ17" s="1"/>
  <c r="CC17"/>
  <c r="CA17"/>
  <c r="BZ17"/>
  <c r="BX17"/>
  <c r="BX18" s="1"/>
  <c r="BV17"/>
  <c r="BV20" s="1"/>
  <c r="BV28" s="1"/>
  <c r="BU17"/>
  <c r="BS17"/>
  <c r="BO17"/>
  <c r="BN17"/>
  <c r="BL17"/>
  <c r="BK17"/>
  <c r="BI17"/>
  <c r="BG17"/>
  <c r="BQ17" s="1"/>
  <c r="BF17"/>
  <c r="BD17"/>
  <c r="BB17"/>
  <c r="BA17"/>
  <c r="AY17"/>
  <c r="AU17"/>
  <c r="AP17"/>
  <c r="AM17"/>
  <c r="AL17"/>
  <c r="AJ17"/>
  <c r="AI17" s="1"/>
  <c r="AG17"/>
  <c r="AE17"/>
  <c r="AC17"/>
  <c r="AB17"/>
  <c r="Z17"/>
  <c r="S17"/>
  <c r="R17"/>
  <c r="P17"/>
  <c r="O17" s="1"/>
  <c r="O29" s="1"/>
  <c r="N17"/>
  <c r="M17"/>
  <c r="K17"/>
  <c r="I17"/>
  <c r="H17"/>
  <c r="F17"/>
  <c r="U17" s="1"/>
  <c r="DD16"/>
  <c r="CQ16"/>
  <c r="CP16"/>
  <c r="CO16"/>
  <c r="CM16"/>
  <c r="CL16" s="1"/>
  <c r="CL7" s="1"/>
  <c r="CK16"/>
  <c r="CJ16"/>
  <c r="CH16"/>
  <c r="CB16"/>
  <c r="BW16"/>
  <c r="BW7" s="1"/>
  <c r="BR16"/>
  <c r="BQ16"/>
  <c r="BP16"/>
  <c r="BN16"/>
  <c r="BN7" s="1"/>
  <c r="BN18" s="1"/>
  <c r="BH16"/>
  <c r="BC16"/>
  <c r="AX16"/>
  <c r="AW16"/>
  <c r="AV16"/>
  <c r="AT16"/>
  <c r="AT7" s="1"/>
  <c r="AS16"/>
  <c r="AR16"/>
  <c r="AQ16"/>
  <c r="AO16"/>
  <c r="AN16"/>
  <c r="AI16"/>
  <c r="AD16"/>
  <c r="Y16"/>
  <c r="X16"/>
  <c r="DE16" s="1"/>
  <c r="W16"/>
  <c r="U16"/>
  <c r="O16"/>
  <c r="O7" s="1"/>
  <c r="J16"/>
  <c r="E16"/>
  <c r="CG15"/>
  <c r="BR15"/>
  <c r="BM15"/>
  <c r="BH15"/>
  <c r="BC15"/>
  <c r="AX15"/>
  <c r="AS15"/>
  <c r="AN15"/>
  <c r="AI15"/>
  <c r="AD15"/>
  <c r="Y15"/>
  <c r="T15"/>
  <c r="O15"/>
  <c r="J15"/>
  <c r="E15"/>
  <c r="CG14"/>
  <c r="BR14"/>
  <c r="BR7" s="1"/>
  <c r="BM14"/>
  <c r="BH14"/>
  <c r="BH7" s="1"/>
  <c r="BC14"/>
  <c r="AX14"/>
  <c r="AS14"/>
  <c r="AS7" s="1"/>
  <c r="AN14"/>
  <c r="AN7" s="1"/>
  <c r="AI14"/>
  <c r="AD14"/>
  <c r="Y14"/>
  <c r="Y7" s="1"/>
  <c r="T14"/>
  <c r="O14"/>
  <c r="J14"/>
  <c r="E14"/>
  <c r="E7" s="1"/>
  <c r="DE13"/>
  <c r="DE8" s="1"/>
  <c r="DE7" s="1"/>
  <c r="CP13"/>
  <c r="CK13"/>
  <c r="BQ13"/>
  <c r="BQ8" s="1"/>
  <c r="AW13"/>
  <c r="AW8" s="1"/>
  <c r="AW7" s="1"/>
  <c r="AR13"/>
  <c r="X13"/>
  <c r="CJ11"/>
  <c r="CJ8" s="1"/>
  <c r="CJ7" s="1"/>
  <c r="BP11"/>
  <c r="AV11"/>
  <c r="AQ11"/>
  <c r="W11"/>
  <c r="DD11" s="1"/>
  <c r="DD8" s="1"/>
  <c r="DD7" s="1"/>
  <c r="V11"/>
  <c r="DC8"/>
  <c r="DB8"/>
  <c r="CZ8"/>
  <c r="CY8"/>
  <c r="CX8"/>
  <c r="CX7" s="1"/>
  <c r="CW8"/>
  <c r="CU8"/>
  <c r="CT8"/>
  <c r="CT7" s="1"/>
  <c r="CS8"/>
  <c r="CS7" s="1"/>
  <c r="CR8"/>
  <c r="CP8"/>
  <c r="CP7" s="1"/>
  <c r="CP20" s="1"/>
  <c r="CP28" s="1"/>
  <c r="CO8"/>
  <c r="CO7" s="1"/>
  <c r="CN8"/>
  <c r="CN7" s="1"/>
  <c r="CM8"/>
  <c r="CK8"/>
  <c r="CI8"/>
  <c r="CI7" s="1"/>
  <c r="CI18" s="1"/>
  <c r="CH8"/>
  <c r="CF8"/>
  <c r="CE8"/>
  <c r="CE7" s="1"/>
  <c r="CD8"/>
  <c r="CD7" s="1"/>
  <c r="CC8"/>
  <c r="CA8"/>
  <c r="BZ8"/>
  <c r="BZ7" s="1"/>
  <c r="BY8"/>
  <c r="BY7" s="1"/>
  <c r="BX8"/>
  <c r="BV8"/>
  <c r="BV7" s="1"/>
  <c r="BV18" s="1"/>
  <c r="BU8"/>
  <c r="BT8"/>
  <c r="BT7" s="1"/>
  <c r="BS8"/>
  <c r="BP8"/>
  <c r="BO8"/>
  <c r="BO7" s="1"/>
  <c r="BO18" s="1"/>
  <c r="BN8"/>
  <c r="BL8"/>
  <c r="BK8"/>
  <c r="BJ8"/>
  <c r="BJ7" s="1"/>
  <c r="BI8"/>
  <c r="BG8"/>
  <c r="BF8"/>
  <c r="BF7" s="1"/>
  <c r="BE8"/>
  <c r="BD8"/>
  <c r="BB8"/>
  <c r="BB7" s="1"/>
  <c r="BB18" s="1"/>
  <c r="BA8"/>
  <c r="AZ8"/>
  <c r="AY8"/>
  <c r="AV8"/>
  <c r="AV7" s="1"/>
  <c r="AU8"/>
  <c r="AT8"/>
  <c r="AR8"/>
  <c r="AQ8"/>
  <c r="AQ7" s="1"/>
  <c r="AP8"/>
  <c r="AP7" s="1"/>
  <c r="AP18" s="1"/>
  <c r="AO8"/>
  <c r="AM8"/>
  <c r="AL8"/>
  <c r="AL7" s="1"/>
  <c r="AL20" s="1"/>
  <c r="AK8"/>
  <c r="AJ8"/>
  <c r="AH8"/>
  <c r="AH7" s="1"/>
  <c r="AH20" s="1"/>
  <c r="AH28" s="1"/>
  <c r="AG8"/>
  <c r="AG7" s="1"/>
  <c r="AF8"/>
  <c r="AE8"/>
  <c r="AC8"/>
  <c r="AB8"/>
  <c r="AB7" s="1"/>
  <c r="AA8"/>
  <c r="Z8"/>
  <c r="X8"/>
  <c r="W8"/>
  <c r="W7" s="1"/>
  <c r="V8"/>
  <c r="V7" s="1"/>
  <c r="V18" s="1"/>
  <c r="U8"/>
  <c r="S8"/>
  <c r="R8"/>
  <c r="R7" s="1"/>
  <c r="R20" s="1"/>
  <c r="R28" s="1"/>
  <c r="Q8"/>
  <c r="P8"/>
  <c r="N8"/>
  <c r="N7" s="1"/>
  <c r="M8"/>
  <c r="M7" s="1"/>
  <c r="L8"/>
  <c r="K8"/>
  <c r="I8"/>
  <c r="H8"/>
  <c r="H7" s="1"/>
  <c r="G8"/>
  <c r="F8"/>
  <c r="DC7"/>
  <c r="CZ7"/>
  <c r="CY7"/>
  <c r="CW7"/>
  <c r="CV7"/>
  <c r="CU7"/>
  <c r="CU18" s="1"/>
  <c r="CR7"/>
  <c r="CQ7"/>
  <c r="CQ18" s="1"/>
  <c r="CM7"/>
  <c r="CK7"/>
  <c r="CF7"/>
  <c r="CF20" s="1"/>
  <c r="CC7"/>
  <c r="CB7"/>
  <c r="CA7"/>
  <c r="BX7"/>
  <c r="BU7"/>
  <c r="BS7"/>
  <c r="BS20" s="1"/>
  <c r="BS28" s="1"/>
  <c r="BQ7"/>
  <c r="BP7"/>
  <c r="BL7"/>
  <c r="BL20" s="1"/>
  <c r="BL28" s="1"/>
  <c r="BK7"/>
  <c r="BI7"/>
  <c r="BG7"/>
  <c r="BE7"/>
  <c r="BD7"/>
  <c r="BC7"/>
  <c r="BA7"/>
  <c r="AZ7"/>
  <c r="AY7"/>
  <c r="AU7"/>
  <c r="AU18" s="1"/>
  <c r="AR7"/>
  <c r="AO7"/>
  <c r="AM7"/>
  <c r="AK7"/>
  <c r="AJ7"/>
  <c r="AI7"/>
  <c r="AF7"/>
  <c r="AF20" s="1"/>
  <c r="AF28" s="1"/>
  <c r="AE7"/>
  <c r="AC7"/>
  <c r="AA7"/>
  <c r="AA20" s="1"/>
  <c r="AA28" s="1"/>
  <c r="Z7"/>
  <c r="U7"/>
  <c r="S7"/>
  <c r="Q7"/>
  <c r="Q18" s="1"/>
  <c r="P7"/>
  <c r="L7"/>
  <c r="L20" s="1"/>
  <c r="K7"/>
  <c r="K18" s="1"/>
  <c r="I7"/>
  <c r="G7"/>
  <c r="G20" s="1"/>
  <c r="F7"/>
  <c r="BH6"/>
  <c r="E6"/>
  <c r="F6" s="1"/>
  <c r="G6" s="1"/>
  <c r="H6" s="1"/>
  <c r="I6" s="1"/>
  <c r="J6" s="1"/>
  <c r="K6" s="1"/>
  <c r="L6" s="1"/>
  <c r="M6" s="1"/>
  <c r="N6" s="1"/>
  <c r="O6" s="1"/>
  <c r="P6" s="1"/>
  <c r="Q6" s="1"/>
  <c r="R6" s="1"/>
  <c r="S6" s="1"/>
  <c r="B1"/>
  <c r="A1"/>
  <c r="BQ18" l="1"/>
  <c r="CK18"/>
  <c r="F18"/>
  <c r="P20"/>
  <c r="P28" s="1"/>
  <c r="Z20"/>
  <c r="Z28" s="1"/>
  <c r="AM20"/>
  <c r="BK18"/>
  <c r="CB18"/>
  <c r="CM18"/>
  <c r="CL18"/>
  <c r="AQ17"/>
  <c r="BH17"/>
  <c r="BH29" s="1"/>
  <c r="CB17"/>
  <c r="CB29" s="1"/>
  <c r="AQ18"/>
  <c r="AI18"/>
  <c r="CJ18"/>
  <c r="O18"/>
  <c r="AR17"/>
  <c r="AR18" s="1"/>
  <c r="BC17"/>
  <c r="BW17"/>
  <c r="BW29" s="1"/>
  <c r="F20"/>
  <c r="F28" s="1"/>
  <c r="BD20"/>
  <c r="BD28" s="1"/>
  <c r="AJ18"/>
  <c r="BG20"/>
  <c r="BG28" s="1"/>
  <c r="BX20"/>
  <c r="BX28" s="1"/>
  <c r="AV17"/>
  <c r="AV18" s="1"/>
  <c r="AD17"/>
  <c r="AD29" s="1"/>
  <c r="BR17"/>
  <c r="CK17"/>
  <c r="CG17" s="1"/>
  <c r="BT20"/>
  <c r="BT18"/>
  <c r="CO18"/>
  <c r="CO20"/>
  <c r="CO28" s="1"/>
  <c r="Y6"/>
  <c r="Z6" s="1"/>
  <c r="AA6" s="1"/>
  <c r="AB6" s="1"/>
  <c r="AC6" s="1"/>
  <c r="AD6" s="1"/>
  <c r="AE6" s="1"/>
  <c r="AF6" s="1"/>
  <c r="AG6" s="1"/>
  <c r="AH6" s="1"/>
  <c r="AI6" s="1"/>
  <c r="AJ6" s="1"/>
  <c r="AK6" s="1"/>
  <c r="AL6" s="1"/>
  <c r="AM6" s="1"/>
  <c r="T6"/>
  <c r="U6" s="1"/>
  <c r="V6" s="1"/>
  <c r="W6" s="1"/>
  <c r="X6" s="1"/>
  <c r="CE18"/>
  <c r="CE20"/>
  <c r="H20"/>
  <c r="H18"/>
  <c r="M20"/>
  <c r="M28" s="1"/>
  <c r="M18"/>
  <c r="AB18"/>
  <c r="AB20"/>
  <c r="AB28" s="1"/>
  <c r="AG18"/>
  <c r="AG20"/>
  <c r="AG28" s="1"/>
  <c r="AQ20"/>
  <c r="AQ28" s="1"/>
  <c r="U18"/>
  <c r="U20"/>
  <c r="U28" s="1"/>
  <c r="AE18"/>
  <c r="AE20"/>
  <c r="AE28" s="1"/>
  <c r="AZ20"/>
  <c r="AZ28" s="1"/>
  <c r="AZ18"/>
  <c r="BE20"/>
  <c r="BE28" s="1"/>
  <c r="BE18"/>
  <c r="BU18"/>
  <c r="BU20"/>
  <c r="BU28" s="1"/>
  <c r="CA20"/>
  <c r="CA28" s="1"/>
  <c r="CA18"/>
  <c r="CF28"/>
  <c r="CK20"/>
  <c r="CK28" s="1"/>
  <c r="BB20"/>
  <c r="BB28" s="1"/>
  <c r="AL28"/>
  <c r="G28"/>
  <c r="AK20"/>
  <c r="AK18"/>
  <c r="BA18"/>
  <c r="BA20"/>
  <c r="BA28" s="1"/>
  <c r="CR20"/>
  <c r="CR28" s="1"/>
  <c r="CR18"/>
  <c r="N20"/>
  <c r="N28" s="1"/>
  <c r="N18"/>
  <c r="DB16"/>
  <c r="AW17"/>
  <c r="AW18" s="1"/>
  <c r="X17"/>
  <c r="W17"/>
  <c r="AT17"/>
  <c r="P18"/>
  <c r="AA18"/>
  <c r="AL18"/>
  <c r="BG18"/>
  <c r="CC18"/>
  <c r="I20"/>
  <c r="AC20"/>
  <c r="AC28" s="1"/>
  <c r="T21"/>
  <c r="DD21"/>
  <c r="DE21"/>
  <c r="BM21"/>
  <c r="S20"/>
  <c r="S28" s="1"/>
  <c r="S18"/>
  <c r="X7"/>
  <c r="AM28"/>
  <c r="CC20"/>
  <c r="BJ20"/>
  <c r="BJ18"/>
  <c r="BZ20"/>
  <c r="BZ28" s="1"/>
  <c r="BZ18"/>
  <c r="CT20"/>
  <c r="CT28" s="1"/>
  <c r="CT18"/>
  <c r="J7"/>
  <c r="AD7"/>
  <c r="AD18" s="1"/>
  <c r="AX7"/>
  <c r="AX18" s="1"/>
  <c r="CG16"/>
  <c r="CG7" s="1"/>
  <c r="CH7"/>
  <c r="CH18" s="1"/>
  <c r="BP17"/>
  <c r="BP18" s="1"/>
  <c r="G18"/>
  <c r="R18"/>
  <c r="AM18"/>
  <c r="BS18"/>
  <c r="CF18"/>
  <c r="K20"/>
  <c r="K28" s="1"/>
  <c r="BI20"/>
  <c r="CM20"/>
  <c r="CM28" s="1"/>
  <c r="T26"/>
  <c r="DB26"/>
  <c r="I18"/>
  <c r="AC18"/>
  <c r="AY20"/>
  <c r="AY28" s="1"/>
  <c r="AY18"/>
  <c r="BD18"/>
  <c r="BI18"/>
  <c r="BF18"/>
  <c r="BF20"/>
  <c r="BF28" s="1"/>
  <c r="T16"/>
  <c r="T7" s="1"/>
  <c r="BM16"/>
  <c r="BM7" s="1"/>
  <c r="AI29"/>
  <c r="AX17"/>
  <c r="AX29" s="1"/>
  <c r="AF18"/>
  <c r="BL18"/>
  <c r="AJ20"/>
  <c r="BK20"/>
  <c r="CS26"/>
  <c r="CG26"/>
  <c r="J17"/>
  <c r="J29" s="1"/>
  <c r="DD26"/>
  <c r="E17"/>
  <c r="E29" s="1"/>
  <c r="AO17"/>
  <c r="Y17"/>
  <c r="Y29" s="1"/>
  <c r="Z18"/>
  <c r="AN26"/>
  <c r="K35" i="1"/>
  <c r="J35"/>
  <c r="AL34"/>
  <c r="AE34"/>
  <c r="M34"/>
  <c r="K34"/>
  <c r="AF33"/>
  <c r="AH33" s="1"/>
  <c r="M33"/>
  <c r="K33"/>
  <c r="AF32"/>
  <c r="AH32" s="1"/>
  <c r="M32"/>
  <c r="M35" s="1"/>
  <c r="K32"/>
  <c r="AF31"/>
  <c r="AF34" s="1"/>
  <c r="BT28"/>
  <c r="BS28"/>
  <c r="BR28"/>
  <c r="BO28"/>
  <c r="BJ28"/>
  <c r="BE28"/>
  <c r="AZ28"/>
  <c r="AY28"/>
  <c r="AU28"/>
  <c r="AT28"/>
  <c r="AP28"/>
  <c r="AK28"/>
  <c r="AF28"/>
  <c r="AE28"/>
  <c r="AA28"/>
  <c r="Z28"/>
  <c r="V28"/>
  <c r="Q28"/>
  <c r="L28"/>
  <c r="K28"/>
  <c r="F28"/>
  <c r="E28"/>
  <c r="Y27"/>
  <c r="T27"/>
  <c r="O27"/>
  <c r="J27"/>
  <c r="BR26"/>
  <c r="BQ26"/>
  <c r="BP26"/>
  <c r="BN26"/>
  <c r="BM26" s="1"/>
  <c r="BH26"/>
  <c r="BC26"/>
  <c r="AX26"/>
  <c r="AS26"/>
  <c r="AN26"/>
  <c r="AI26"/>
  <c r="AD26"/>
  <c r="Y26"/>
  <c r="T26"/>
  <c r="O26"/>
  <c r="J26"/>
  <c r="E26"/>
  <c r="Y25"/>
  <c r="T25"/>
  <c r="O25"/>
  <c r="J25"/>
  <c r="Y24"/>
  <c r="T24"/>
  <c r="O24"/>
  <c r="J24"/>
  <c r="Y23"/>
  <c r="T23"/>
  <c r="O23"/>
  <c r="J23"/>
  <c r="BR21"/>
  <c r="BM21"/>
  <c r="BH21"/>
  <c r="BC21"/>
  <c r="AX21"/>
  <c r="AS21"/>
  <c r="AN21"/>
  <c r="AI21"/>
  <c r="AD21"/>
  <c r="Y21"/>
  <c r="T21"/>
  <c r="O21"/>
  <c r="J21"/>
  <c r="E21"/>
  <c r="BV20"/>
  <c r="BV28" s="1"/>
  <c r="BS20"/>
  <c r="BI20"/>
  <c r="BI28" s="1"/>
  <c r="BD20"/>
  <c r="BD28" s="1"/>
  <c r="BB20"/>
  <c r="BB28" s="1"/>
  <c r="AY20"/>
  <c r="AW20"/>
  <c r="AW28" s="1"/>
  <c r="AV20"/>
  <c r="AV28" s="1"/>
  <c r="AT20"/>
  <c r="AO20"/>
  <c r="AO28" s="1"/>
  <c r="AJ20"/>
  <c r="AJ28" s="1"/>
  <c r="AH20"/>
  <c r="AH28" s="1"/>
  <c r="AE20"/>
  <c r="AC20"/>
  <c r="AC28" s="1"/>
  <c r="AB20"/>
  <c r="AB28" s="1"/>
  <c r="Z20"/>
  <c r="U20"/>
  <c r="U28" s="1"/>
  <c r="P20"/>
  <c r="P28" s="1"/>
  <c r="N20"/>
  <c r="N28" s="1"/>
  <c r="K20"/>
  <c r="I20"/>
  <c r="I28" s="1"/>
  <c r="H20"/>
  <c r="H28" s="1"/>
  <c r="F20"/>
  <c r="Y19"/>
  <c r="T19"/>
  <c r="O19"/>
  <c r="J19"/>
  <c r="BU18"/>
  <c r="BF18"/>
  <c r="BA18"/>
  <c r="AL18"/>
  <c r="AG18"/>
  <c r="R18"/>
  <c r="N18"/>
  <c r="M18"/>
  <c r="I18"/>
  <c r="E18"/>
  <c r="BR17"/>
  <c r="BQ17"/>
  <c r="BP17"/>
  <c r="BN17"/>
  <c r="BM17" s="1"/>
  <c r="BM28" s="1"/>
  <c r="BH17"/>
  <c r="BH28" s="1"/>
  <c r="BC17"/>
  <c r="BC28" s="1"/>
  <c r="AX17"/>
  <c r="AX28" s="1"/>
  <c r="AS17"/>
  <c r="AS28" s="1"/>
  <c r="AN17"/>
  <c r="AN28" s="1"/>
  <c r="AI17"/>
  <c r="AI28" s="1"/>
  <c r="AD17"/>
  <c r="AD28" s="1"/>
  <c r="Y17"/>
  <c r="Y28" s="1"/>
  <c r="T17"/>
  <c r="T28" s="1"/>
  <c r="O17"/>
  <c r="O28" s="1"/>
  <c r="J17"/>
  <c r="J28" s="1"/>
  <c r="E17"/>
  <c r="BR16"/>
  <c r="BQ16"/>
  <c r="BQ7" s="1"/>
  <c r="BP16"/>
  <c r="BP7" s="1"/>
  <c r="BN16"/>
  <c r="BM16" s="1"/>
  <c r="BM7" s="1"/>
  <c r="BM18" s="1"/>
  <c r="BH16"/>
  <c r="BC16"/>
  <c r="AX16"/>
  <c r="AS16"/>
  <c r="AN16"/>
  <c r="AI16"/>
  <c r="AD16"/>
  <c r="Y16"/>
  <c r="T16"/>
  <c r="O16"/>
  <c r="J16"/>
  <c r="E16"/>
  <c r="AD15"/>
  <c r="Y15"/>
  <c r="Y7" s="1"/>
  <c r="Y18" s="1"/>
  <c r="T15"/>
  <c r="O15"/>
  <c r="J15"/>
  <c r="AD14"/>
  <c r="AD7" s="1"/>
  <c r="AD18" s="1"/>
  <c r="Y14"/>
  <c r="T14"/>
  <c r="O14"/>
  <c r="J14"/>
  <c r="J7" s="1"/>
  <c r="J18" s="1"/>
  <c r="BV8"/>
  <c r="BU8"/>
  <c r="BT8"/>
  <c r="BS8"/>
  <c r="BQ8"/>
  <c r="BP8"/>
  <c r="BO8"/>
  <c r="BN8"/>
  <c r="BN7" s="1"/>
  <c r="BN18" s="1"/>
  <c r="BL8"/>
  <c r="BK8"/>
  <c r="BJ8"/>
  <c r="BJ7" s="1"/>
  <c r="BI8"/>
  <c r="BI7" s="1"/>
  <c r="BI18" s="1"/>
  <c r="BG8"/>
  <c r="BF8"/>
  <c r="BE8"/>
  <c r="BE7" s="1"/>
  <c r="BD8"/>
  <c r="BD7" s="1"/>
  <c r="BD18" s="1"/>
  <c r="BB8"/>
  <c r="BA8"/>
  <c r="AZ8"/>
  <c r="AY8"/>
  <c r="AW8"/>
  <c r="AV8"/>
  <c r="AU8"/>
  <c r="AT8"/>
  <c r="AT7" s="1"/>
  <c r="AT18" s="1"/>
  <c r="AR8"/>
  <c r="AQ8"/>
  <c r="AP8"/>
  <c r="AP7" s="1"/>
  <c r="AO8"/>
  <c r="AO7" s="1"/>
  <c r="AO18" s="1"/>
  <c r="AM8"/>
  <c r="AL8"/>
  <c r="AK8"/>
  <c r="AK7" s="1"/>
  <c r="AJ8"/>
  <c r="AJ7" s="1"/>
  <c r="AJ18" s="1"/>
  <c r="AH8"/>
  <c r="AG8"/>
  <c r="AF8"/>
  <c r="AE8"/>
  <c r="AC8"/>
  <c r="AB8"/>
  <c r="AA8"/>
  <c r="Z8"/>
  <c r="Z7" s="1"/>
  <c r="Z18" s="1"/>
  <c r="X8"/>
  <c r="W8"/>
  <c r="V8"/>
  <c r="V7" s="1"/>
  <c r="U8"/>
  <c r="U7" s="1"/>
  <c r="U18" s="1"/>
  <c r="S8"/>
  <c r="R8"/>
  <c r="Q8"/>
  <c r="Q7" s="1"/>
  <c r="Q18" s="1"/>
  <c r="P8"/>
  <c r="P7" s="1"/>
  <c r="P18" s="1"/>
  <c r="N8"/>
  <c r="M8"/>
  <c r="L8"/>
  <c r="K8"/>
  <c r="I8"/>
  <c r="H8"/>
  <c r="G8"/>
  <c r="F8"/>
  <c r="F7" s="1"/>
  <c r="F18" s="1"/>
  <c r="BV7"/>
  <c r="BV18" s="1"/>
  <c r="BU7"/>
  <c r="BU20" s="1"/>
  <c r="BU28" s="1"/>
  <c r="BT7"/>
  <c r="BS7"/>
  <c r="BS18" s="1"/>
  <c r="BR7"/>
  <c r="BR18" s="1"/>
  <c r="BO7"/>
  <c r="BL7"/>
  <c r="BL20" s="1"/>
  <c r="BL28" s="1"/>
  <c r="BK7"/>
  <c r="BK20" s="1"/>
  <c r="BK28" s="1"/>
  <c r="BH7"/>
  <c r="BH18" s="1"/>
  <c r="BG7"/>
  <c r="BG18" s="1"/>
  <c r="BF7"/>
  <c r="BF20" s="1"/>
  <c r="BF28" s="1"/>
  <c r="BC7"/>
  <c r="BC18" s="1"/>
  <c r="BB7"/>
  <c r="BB18" s="1"/>
  <c r="BA7"/>
  <c r="BA20" s="1"/>
  <c r="BA28" s="1"/>
  <c r="AZ7"/>
  <c r="AY7"/>
  <c r="AY18" s="1"/>
  <c r="AX7"/>
  <c r="AX18" s="1"/>
  <c r="AW7"/>
  <c r="AW18" s="1"/>
  <c r="AV7"/>
  <c r="AV18" s="1"/>
  <c r="AU7"/>
  <c r="AS7"/>
  <c r="AS18" s="1"/>
  <c r="AR7"/>
  <c r="AR20" s="1"/>
  <c r="AR28" s="1"/>
  <c r="AQ7"/>
  <c r="AQ20" s="1"/>
  <c r="AQ28" s="1"/>
  <c r="AN7"/>
  <c r="AN18" s="1"/>
  <c r="AM7"/>
  <c r="AM18" s="1"/>
  <c r="AL7"/>
  <c r="AL20" s="1"/>
  <c r="AL28" s="1"/>
  <c r="AI7"/>
  <c r="AI18" s="1"/>
  <c r="AH7"/>
  <c r="AH18" s="1"/>
  <c r="AG7"/>
  <c r="AG20" s="1"/>
  <c r="AG28" s="1"/>
  <c r="AF7"/>
  <c r="AE7"/>
  <c r="AE18" s="1"/>
  <c r="AC7"/>
  <c r="AC18" s="1"/>
  <c r="AB7"/>
  <c r="AB18" s="1"/>
  <c r="AA7"/>
  <c r="X7"/>
  <c r="X20" s="1"/>
  <c r="X28" s="1"/>
  <c r="W7"/>
  <c r="W20" s="1"/>
  <c r="W28" s="1"/>
  <c r="T7"/>
  <c r="T18" s="1"/>
  <c r="S7"/>
  <c r="S18" s="1"/>
  <c r="R7"/>
  <c r="R20" s="1"/>
  <c r="R28" s="1"/>
  <c r="O7"/>
  <c r="O18" s="1"/>
  <c r="N7"/>
  <c r="M7"/>
  <c r="M20" s="1"/>
  <c r="M28" s="1"/>
  <c r="L7"/>
  <c r="L18" s="1"/>
  <c r="K7"/>
  <c r="K18" s="1"/>
  <c r="I7"/>
  <c r="H7"/>
  <c r="H18" s="1"/>
  <c r="G7"/>
  <c r="G18" s="1"/>
  <c r="E7"/>
  <c r="B1"/>
  <c r="A1"/>
  <c r="BR29" i="6" l="1"/>
  <c r="BR18"/>
  <c r="BW18"/>
  <c r="CG18"/>
  <c r="DE17"/>
  <c r="DE20" s="1"/>
  <c r="DE28" s="1"/>
  <c r="BC18"/>
  <c r="BC29"/>
  <c r="BM29" s="1"/>
  <c r="AN17"/>
  <c r="AN18" s="1"/>
  <c r="BM18"/>
  <c r="AS17"/>
  <c r="AS18" s="1"/>
  <c r="BM17"/>
  <c r="CG29"/>
  <c r="BH18"/>
  <c r="AJ28"/>
  <c r="AO20"/>
  <c r="AO28" s="1"/>
  <c r="AN29"/>
  <c r="AS29" s="1"/>
  <c r="BO20"/>
  <c r="BO28" s="1"/>
  <c r="BJ28"/>
  <c r="X18"/>
  <c r="X20"/>
  <c r="X28" s="1"/>
  <c r="DA16"/>
  <c r="DA7" s="1"/>
  <c r="DB7"/>
  <c r="CC28"/>
  <c r="CH20"/>
  <c r="CH28" s="1"/>
  <c r="DA21"/>
  <c r="I28"/>
  <c r="AW20"/>
  <c r="AW28" s="1"/>
  <c r="DD17"/>
  <c r="AT18"/>
  <c r="AP20"/>
  <c r="AP28" s="1"/>
  <c r="AK28"/>
  <c r="T17"/>
  <c r="T29" s="1"/>
  <c r="W18"/>
  <c r="Y18"/>
  <c r="CJ20"/>
  <c r="CJ28" s="1"/>
  <c r="CE28"/>
  <c r="CS28"/>
  <c r="CQ26"/>
  <c r="BN20"/>
  <c r="BN28" s="1"/>
  <c r="BI28"/>
  <c r="J18"/>
  <c r="AR20"/>
  <c r="AR28" s="1"/>
  <c r="AT20"/>
  <c r="AT28" s="1"/>
  <c r="W20"/>
  <c r="W28" s="1"/>
  <c r="H28"/>
  <c r="AV20"/>
  <c r="AV28" s="1"/>
  <c r="E18"/>
  <c r="BK28"/>
  <c r="BP20"/>
  <c r="BP28" s="1"/>
  <c r="DA26"/>
  <c r="BQ20"/>
  <c r="BQ28" s="1"/>
  <c r="AU20"/>
  <c r="AU28" s="1"/>
  <c r="DB17"/>
  <c r="AO18"/>
  <c r="CI20"/>
  <c r="CI28" s="1"/>
  <c r="BT28"/>
  <c r="BP18" i="1"/>
  <c r="BP20"/>
  <c r="BP28" s="1"/>
  <c r="BQ18"/>
  <c r="BQ20"/>
  <c r="BQ28" s="1"/>
  <c r="W18"/>
  <c r="AQ18"/>
  <c r="BK18"/>
  <c r="S20"/>
  <c r="S28" s="1"/>
  <c r="AM20"/>
  <c r="AM28" s="1"/>
  <c r="BG20"/>
  <c r="BG28" s="1"/>
  <c r="BN20"/>
  <c r="BN28" s="1"/>
  <c r="X18"/>
  <c r="AR18"/>
  <c r="BL18"/>
  <c r="AH31"/>
  <c r="DE18" i="6" l="1"/>
  <c r="DD18"/>
  <c r="DD20"/>
  <c r="DD28" s="1"/>
  <c r="DA17"/>
  <c r="DA29" s="1"/>
  <c r="DB18"/>
  <c r="DB20"/>
  <c r="DB28" s="1"/>
  <c r="T18"/>
  <c r="Q17" i="3"/>
  <c r="Q16"/>
  <c r="Q15"/>
  <c r="Q14"/>
  <c r="Q13"/>
  <c r="Q12"/>
  <c r="Q11"/>
  <c r="Q10"/>
  <c r="Q9"/>
  <c r="Q8"/>
  <c r="Q7"/>
  <c r="F11" i="5"/>
  <c r="F9"/>
  <c r="F8"/>
  <c r="F13"/>
  <c r="F12"/>
  <c r="F10"/>
  <c r="F7"/>
  <c r="F6"/>
  <c r="DA18" i="6" l="1"/>
</calcChain>
</file>

<file path=xl/sharedStrings.xml><?xml version="1.0" encoding="utf-8"?>
<sst xmlns="http://schemas.openxmlformats.org/spreadsheetml/2006/main" count="953" uniqueCount="470">
  <si>
    <t>Баланс электрической энергии по сетям ВН, СН1, СН2, и НН</t>
  </si>
  <si>
    <t>№ п.п.</t>
  </si>
  <si>
    <t>Показатели</t>
  </si>
  <si>
    <t>Всего</t>
  </si>
  <si>
    <t>ВН</t>
  </si>
  <si>
    <t>СН1</t>
  </si>
  <si>
    <t>СН2</t>
  </si>
  <si>
    <t>НН</t>
  </si>
  <si>
    <t>1.</t>
  </si>
  <si>
    <t xml:space="preserve">Поступление эл.энергии в сеть , ВСЕГО </t>
  </si>
  <si>
    <t>L1</t>
  </si>
  <si>
    <t>1.1.</t>
  </si>
  <si>
    <t>из смежной сети, всего</t>
  </si>
  <si>
    <t>L1.1</t>
  </si>
  <si>
    <t xml:space="preserve">    в том числе из сети</t>
  </si>
  <si>
    <t>МСК</t>
  </si>
  <si>
    <t>L1.1.1</t>
  </si>
  <si>
    <t>L1.1.2</t>
  </si>
  <si>
    <t>L1.1.3</t>
  </si>
  <si>
    <t>L1.1.4</t>
  </si>
  <si>
    <t>1.2.</t>
  </si>
  <si>
    <t xml:space="preserve">от электростанций ПЭ </t>
  </si>
  <si>
    <t>L1.2</t>
  </si>
  <si>
    <t>1.3.</t>
  </si>
  <si>
    <t>от других поставщиков (в т.ч. с оптового рынка)</t>
  </si>
  <si>
    <t>L1.3</t>
  </si>
  <si>
    <t>1.4.</t>
  </si>
  <si>
    <t xml:space="preserve">поступление эл. энергии от других организаций </t>
  </si>
  <si>
    <t>L1.4</t>
  </si>
  <si>
    <t>2.</t>
  </si>
  <si>
    <t xml:space="preserve">Потери электроэнергии в сети </t>
  </si>
  <si>
    <t>L2</t>
  </si>
  <si>
    <t>то же в % (п.1.1/п.1.3)</t>
  </si>
  <si>
    <t>L2.1</t>
  </si>
  <si>
    <t>3.</t>
  </si>
  <si>
    <t>Расход электроэнергии на произв и хознужды</t>
  </si>
  <si>
    <t>L3</t>
  </si>
  <si>
    <t>4.</t>
  </si>
  <si>
    <t xml:space="preserve">Полезный отпуск из сети </t>
  </si>
  <si>
    <t>L4</t>
  </si>
  <si>
    <t>4.1.</t>
  </si>
  <si>
    <t>L4.1</t>
  </si>
  <si>
    <t>из них:</t>
  </si>
  <si>
    <t>потребителям, присоединенным к центру питания на генераторном напряжении</t>
  </si>
  <si>
    <t>L4.1.1</t>
  </si>
  <si>
    <t>потребителям присоединенным к сетям МСК (последняя миля)</t>
  </si>
  <si>
    <t>L4.1.2</t>
  </si>
  <si>
    <t>4.2.</t>
  </si>
  <si>
    <t>потребителям оптового рынка</t>
  </si>
  <si>
    <t>L4.2</t>
  </si>
  <si>
    <t>4.3.</t>
  </si>
  <si>
    <t>L4.3</t>
  </si>
  <si>
    <t>4.4.</t>
  </si>
  <si>
    <t>сальдо переток в сопредельные регионы</t>
  </si>
  <si>
    <t>L4.4</t>
  </si>
  <si>
    <t>5.</t>
  </si>
  <si>
    <t>проверка</t>
  </si>
  <si>
    <t>L5</t>
  </si>
  <si>
    <t>услуги по передаче электроэнергии</t>
  </si>
  <si>
    <t xml:space="preserve">в т.ч. собственное потребление </t>
  </si>
  <si>
    <t>март</t>
  </si>
  <si>
    <t>май</t>
  </si>
  <si>
    <t>июнь</t>
  </si>
  <si>
    <t>июль</t>
  </si>
  <si>
    <t xml:space="preserve">     наименование</t>
  </si>
  <si>
    <t>вид ремонта</t>
  </si>
  <si>
    <t xml:space="preserve">   оборудования и </t>
  </si>
  <si>
    <t>ед.изм.</t>
  </si>
  <si>
    <t>месяц</t>
  </si>
  <si>
    <t xml:space="preserve">         </t>
  </si>
  <si>
    <t xml:space="preserve">          сетей</t>
  </si>
  <si>
    <t>январь</t>
  </si>
  <si>
    <t>февраль</t>
  </si>
  <si>
    <t>апрель</t>
  </si>
  <si>
    <t>август</t>
  </si>
  <si>
    <t>сентябрь</t>
  </si>
  <si>
    <t>октябрь</t>
  </si>
  <si>
    <t>ноябрь</t>
  </si>
  <si>
    <t>декабрь</t>
  </si>
  <si>
    <t>ИТОГО</t>
  </si>
  <si>
    <t>выключатель 110 кВ</t>
  </si>
  <si>
    <t>текущий</t>
  </si>
  <si>
    <t>шт</t>
  </si>
  <si>
    <t xml:space="preserve"> -</t>
  </si>
  <si>
    <t>выключатель 220 кВ</t>
  </si>
  <si>
    <t>выключатель масляный  6 кВ</t>
  </si>
  <si>
    <t>ВН-6 кВ</t>
  </si>
  <si>
    <t>РВ, РВз - 6 кВ</t>
  </si>
  <si>
    <t>трансформатор силовой 110 кВ</t>
  </si>
  <si>
    <t>трансформатор силовой 220 кВ</t>
  </si>
  <si>
    <t>разъеденитель 220 кВ</t>
  </si>
  <si>
    <t xml:space="preserve"> - </t>
  </si>
  <si>
    <t>реактор 6 кВ / 35 кВ</t>
  </si>
  <si>
    <t>рубильник 0,4 кВ</t>
  </si>
  <si>
    <t>автоматический выключатель 0,4 кВ</t>
  </si>
  <si>
    <t>-</t>
  </si>
  <si>
    <t>разъеденитель         КЗ-110 кВ</t>
  </si>
  <si>
    <t>трансформатор          6-10 кВ / 35 кВ</t>
  </si>
  <si>
    <t>№</t>
  </si>
  <si>
    <t>кол-во заявок</t>
  </si>
  <si>
    <t>наименование участка эл.сети, напряжение, кВ</t>
  </si>
  <si>
    <t>наименование абонента</t>
  </si>
  <si>
    <t>№ договора на технологическое присоединение, дата заключения</t>
  </si>
  <si>
    <t>стоимость по договору, руб</t>
  </si>
  <si>
    <t>(без НДС)</t>
  </si>
  <si>
    <t>аннулированные заявки на технологические присоединения</t>
  </si>
  <si>
    <t xml:space="preserve">ГПП-2 «Северская» 110/6 кВ </t>
  </si>
  <si>
    <t>РУ-6кВ</t>
  </si>
  <si>
    <t>ЗАО «Компания «Пиастрелла»</t>
  </si>
  <si>
    <t>3200 кВт</t>
  </si>
  <si>
    <t>117/5-106/1301 от 27.07.2012</t>
  </si>
  <si>
    <t>Расчёт технологического расхода электрической энергии (потерь) в электрических сетях</t>
  </si>
  <si>
    <t>Условно-постоянные потери</t>
  </si>
  <si>
    <t>МКВтч</t>
  </si>
  <si>
    <t>Потери электроэнергии в шунтирующих реакторах (ШР)и соединительных проводах и сборных шинах распределительных устройств подстанций (СППС)</t>
  </si>
  <si>
    <t>Потери электроэнергии в синхронных компенсаторах</t>
  </si>
  <si>
    <t>Потери электроэнергии в статических компенсирующих устройствах - батареях статических конденсаторов (БК) и статических тиристорных компенсаторах (СТК)</t>
  </si>
  <si>
    <t>Потери электроэнергии в вентильных разрядниках (РВ), ограничителях перенапряжений (ОПН), измерительных трансформаторах тока (ТТ)и напряжения (ТН) и устройствах присоединения ВЧ связи (УПВЧ)</t>
  </si>
  <si>
    <t>L1.5</t>
  </si>
  <si>
    <t>Потери электроэнергии на корону</t>
  </si>
  <si>
    <t>L1.6</t>
  </si>
  <si>
    <t>Потери электроэнергии от токов утечки по изоляторам воздушных линий</t>
  </si>
  <si>
    <t>L1.7</t>
  </si>
  <si>
    <t>Расход электроэнергии на плавку гололеда</t>
  </si>
  <si>
    <t>L1.8</t>
  </si>
  <si>
    <t>Потери электроэнергии в изоляции силовых кабелей</t>
  </si>
  <si>
    <t>L1.9</t>
  </si>
  <si>
    <t>Расход электроэнергии на собственные нужды (СН) подстанций</t>
  </si>
  <si>
    <t>L1.10</t>
  </si>
  <si>
    <t>Условно переменные потери</t>
  </si>
  <si>
    <t>Нагрузочные потери электроэнергии</t>
  </si>
  <si>
    <t>Потери электроэнергии   обусловленные допустимой    погрешностью    системы учета    электроэнергии</t>
  </si>
  <si>
    <t>Итого:</t>
  </si>
  <si>
    <t>Мощность  присоединенная  (максимальная по заявке) (кВт)</t>
  </si>
  <si>
    <t>ЗАО «Уралчермет»</t>
  </si>
  <si>
    <t>2000 кВт</t>
  </si>
  <si>
    <t>117/5-106/1348 от 13.08.2013</t>
  </si>
  <si>
    <t>Сведения об общей пропускной способности сетей ОАО «СТЗ»</t>
  </si>
  <si>
    <t>№ п/п</t>
  </si>
  <si>
    <t>Центр питания</t>
  </si>
  <si>
    <t>Присоединенная мощность, МВА</t>
  </si>
  <si>
    <t>Максимальная мощность, МВт</t>
  </si>
  <si>
    <t xml:space="preserve">Фактическая нагрузка, кВт </t>
  </si>
  <si>
    <t>Резерв мощности завода, кВт</t>
  </si>
  <si>
    <t>Свободная мощность для технологического присоединения, кВт (с учетом поданных заявок)</t>
  </si>
  <si>
    <t>СН-2</t>
  </si>
  <si>
    <t>ПС 220 кВ СТЗ 220/35/10 кВ</t>
  </si>
  <si>
    <t>ГПП-1 «Агат» 110/6 кВ</t>
  </si>
  <si>
    <t>2х40</t>
  </si>
  <si>
    <t>ГПП-2 «Северская» 110/6 кВ</t>
  </si>
  <si>
    <t>ГПП-4 «Комплекс» 110/10 кВ</t>
  </si>
  <si>
    <t>ПС № 3  6 кВ</t>
  </si>
  <si>
    <t>ПС ЦРП  6 кВ</t>
  </si>
  <si>
    <t>ПС Литейная  6 кВ</t>
  </si>
  <si>
    <t>ед. измерения</t>
  </si>
  <si>
    <t xml:space="preserve">Потери электроэнергии холостого хода в силовом
трансформаторе   (автотрансформаторе) </t>
  </si>
  <si>
    <t>ПФКТ</t>
  </si>
  <si>
    <t>ПЛАН</t>
  </si>
  <si>
    <t>РЭК</t>
  </si>
  <si>
    <t>1</t>
  </si>
  <si>
    <t>3</t>
  </si>
  <si>
    <t>1.1</t>
  </si>
  <si>
    <t>1.2</t>
  </si>
  <si>
    <t>1.3</t>
  </si>
  <si>
    <t>1.4</t>
  </si>
  <si>
    <t>1.5</t>
  </si>
  <si>
    <t>1.6</t>
  </si>
  <si>
    <t>1.7</t>
  </si>
  <si>
    <t>1.8</t>
  </si>
  <si>
    <t>1.9</t>
  </si>
  <si>
    <t>1.10</t>
  </si>
  <si>
    <t>2.1</t>
  </si>
  <si>
    <t>ГПП-2 «Северская» 110/6 кВ РУ-6 кВ</t>
  </si>
  <si>
    <t>Перечень</t>
  </si>
  <si>
    <t xml:space="preserve">мероприятий по снижению размеров потерь </t>
  </si>
  <si>
    <t xml:space="preserve">в сетях электроснабжения ОАО «СТЗ» </t>
  </si>
  <si>
    <t>наименование мероприятия</t>
  </si>
  <si>
    <t>срок  исполнения</t>
  </si>
  <si>
    <t>источники финансирования</t>
  </si>
  <si>
    <t>Мероприятия отсутствуют</t>
  </si>
  <si>
    <t>2011 г.</t>
  </si>
  <si>
    <t>2012 г.</t>
  </si>
  <si>
    <t>2013 г.</t>
  </si>
  <si>
    <t>2014 г.</t>
  </si>
  <si>
    <t>Нагрузка переведена на резервные линии</t>
  </si>
  <si>
    <t>организация</t>
  </si>
  <si>
    <t>Дата и время отключения</t>
  </si>
  <si>
    <t>Дата и время включения</t>
  </si>
  <si>
    <t>Причина аварии</t>
  </si>
  <si>
    <t>мероприятия по устранению аварии</t>
  </si>
  <si>
    <t>Подстанция, наименование фидера</t>
  </si>
  <si>
    <t>время простоя, час</t>
  </si>
  <si>
    <t>ОАО "КриоГаз"</t>
  </si>
  <si>
    <t>объем недопос-тавленной энергии, кВт.ч.</t>
  </si>
  <si>
    <t xml:space="preserve">Информация  субъекта оптового и розничного </t>
  </si>
  <si>
    <t xml:space="preserve">рынков электрической энергии </t>
  </si>
  <si>
    <t>ОАО «Северский трубный завод»</t>
  </si>
  <si>
    <t xml:space="preserve">  Двуставочный тариф</t>
  </si>
  <si>
    <t>размещено на интернет-портале правовой информации Свердловской области (www/pravo.gov66.ru)</t>
  </si>
  <si>
    <t>2. Уровень нормативных потерь</t>
  </si>
  <si>
    <t xml:space="preserve">3. Перечень зон деятельности </t>
  </si>
  <si>
    <t>ОАО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</si>
  <si>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4. Условия договоров на передачу электроэнергии</t>
  </si>
  <si>
    <t>Оказание услуг по передаче электрической энергии осуществляется на основании договора № 25 ПЭ от 24 ноября 2006г. между ОАО «МРСК Урала» (ОАО «Свердловэнерго») и ОАО «Северский трубный завод» на основании «Правил недискриминационного доступа к услугам по передаче электрической энергии», утвержденных Постановлением Правительства РФ № 861 от 27.12.2004г и «Правил функционирования розничных рынков электрической энергии», утвержденных Постановлением Правительства РФ № 530 от 31.08.2006 г.</t>
  </si>
  <si>
    <t>Тариф на услуги по передаче электрической энергии для взаимозачетов между сетевыми организациями, ежегодно утверждается  постановлением РЭК Свердловской области в соответствии с ФЗ от 14.04.1995 № 41-ФЗ «О государственном регулировании тарифов на электрическую и тепловую энергию в Российской Федерации» и публикуется в «Областной газете».</t>
  </si>
  <si>
    <t>Оказание услуг по технологическому присоединению оказывается ОАО «Северский трубный завод»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</si>
  <si>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 xml:space="preserve"> </t>
  </si>
  <si>
    <t>5. Условия договоров по технологическому присоединению</t>
  </si>
  <si>
    <t>1. Информация о ценах и тарифах на передачу электроэнергии и технологическое присоединение к сетям электроснабжения ОАО "Северский трубный завод"</t>
  </si>
  <si>
    <t>Акты разграничения балансовой принадлежности от 2013 года между ОАО "МРСК Урала" и ОАО "Северский трубный завод".</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</si>
  <si>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</si>
  <si>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</si>
  <si>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</si>
  <si>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</si>
  <si>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</si>
  <si>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</si>
  <si>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</si>
  <si>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</si>
  <si>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</si>
  <si>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</si>
  <si>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</si>
  <si>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</si>
  <si>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</si>
  <si>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ОАО «СТЗ»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</si>
  <si>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</si>
  <si>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</si>
  <si>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</si>
  <si>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</si>
  <si>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</si>
  <si>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</si>
  <si>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ОАО СТЗ»</t>
  </si>
  <si>
    <t xml:space="preserve">                       ОАО «Северский трубный завод» Главному энергетику</t>
  </si>
  <si>
    <t xml:space="preserve">                        В.С. Широкову</t>
  </si>
  <si>
    <t>Уважаемый Владимир Сергеевич!</t>
  </si>
  <si>
    <r>
      <t xml:space="preserve">Направляем Вам заявку на технологическое присоединение в связи с увеличением присоединяемой мощности на </t>
    </r>
    <r>
      <rPr>
        <u/>
        <sz val="12"/>
        <rFont val="Times New Roman"/>
        <family val="1"/>
        <charset val="204"/>
      </rPr>
      <t xml:space="preserve">       к</t>
    </r>
    <r>
      <rPr>
        <sz val="12"/>
        <rFont val="Times New Roman"/>
        <family val="1"/>
        <charset val="204"/>
      </rPr>
      <t>Вт:</t>
    </r>
  </si>
  <si>
    <t>Юридический адрес:</t>
  </si>
  <si>
    <t>ИНН</t>
  </si>
  <si>
    <t>КПП</t>
  </si>
  <si>
    <t>ОКПО –</t>
  </si>
  <si>
    <t>ОКВЭД –</t>
  </si>
  <si>
    <t>Расчетный счет</t>
  </si>
  <si>
    <t>Кор.счет</t>
  </si>
  <si>
    <t>БИК</t>
  </si>
  <si>
    <t>количество, мощность генераторов и присоединяемых к сети трансформаторов</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</si>
  <si>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</si>
  <si>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</si>
  <si>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</si>
  <si>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</si>
  <si>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</si>
  <si>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</si>
  <si>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</si>
  <si>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 xml:space="preserve">1. Реквизиты: </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</si>
  <si>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</si>
  <si>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</si>
  <si>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</si>
  <si>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</si>
  <si>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</si>
  <si>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</si>
  <si>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</si>
  <si>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</si>
  <si>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проектирование</t>
  </si>
  <si>
    <t>ввод в эксплуатацию</t>
  </si>
  <si>
    <t>10. Сроки проектирования и поэтапного введения в эксплуатацию энергопринимающих устройств (в том числе по этапам и очередям)</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</si>
  <si>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</si>
  <si>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Заявитель</t>
  </si>
  <si>
    <t>Объем предоставления данных: по Приложению 1</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</si>
  <si>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</si>
  <si>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</si>
  <si>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</si>
  <si>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</si>
  <si>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</si>
  <si>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</si>
  <si>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</si>
  <si>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</si>
  <si>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Процедура приобретения электроэнергии</t>
  </si>
  <si>
    <t>Поставка полного объема необходимой для ОАО «СТЗ» электроэнергии производится с оптового рынка по Договору электроснабжения № 117/5-124-861 от 21.07.2005 г., заключенного с ОАО «Энергосбытовая компания «Восток».</t>
  </si>
  <si>
    <t>По условиям договора:</t>
  </si>
  <si>
    <r>
      <t>1.</t>
    </r>
    <r>
      <rPr>
        <sz val="7"/>
        <rFont val="Times New Roman"/>
        <family val="1"/>
        <charset val="204"/>
      </rPr>
      <t xml:space="preserve">      </t>
    </r>
    <r>
      <rPr>
        <sz val="12"/>
        <rFont val="Times New Roman"/>
        <family val="1"/>
        <charset val="204"/>
      </rPr>
      <t>ОАО «Энергосбытовая компания «Восток» подает ОАО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r>
  </si>
  <si>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</si>
  <si>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r>
      <t>2.</t>
    </r>
    <r>
      <rPr>
        <sz val="7"/>
        <rFont val="Times New Roman"/>
        <family val="1"/>
        <charset val="204"/>
      </rPr>
      <t xml:space="preserve">      </t>
    </r>
    <r>
      <rPr>
        <sz val="12"/>
        <rFont val="Times New Roman"/>
        <family val="1"/>
        <charset val="204"/>
      </rPr>
      <t>Право собственности на электрическую энергию (мощность) переходит к ОАО «СТЗ» в группах точек поставки потребления, зарегистрированных ОАО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r>
  </si>
  <si>
    <r>
      <t>3.</t>
    </r>
    <r>
      <rPr>
        <sz val="7"/>
        <rFont val="Times New Roman"/>
        <family val="1"/>
        <charset val="204"/>
      </rPr>
      <t xml:space="preserve">      </t>
    </r>
    <r>
      <rPr>
        <sz val="12"/>
        <rFont val="Times New Roman"/>
        <family val="1"/>
        <charset val="204"/>
      </rPr>
      <t>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r>
  </si>
  <si>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</si>
  <si>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r>
      <t>4.</t>
    </r>
    <r>
      <rPr>
        <sz val="7"/>
        <rFont val="Times New Roman"/>
        <family val="1"/>
        <charset val="204"/>
      </rPr>
      <t xml:space="preserve">      </t>
    </r>
    <r>
      <rPr>
        <sz val="12"/>
        <rFont val="Times New Roman"/>
        <family val="1"/>
        <charset val="204"/>
      </rPr>
      <t>ОАО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ОАО «ЭК «Восток» отчет о расходе энергии (мощности) не позднее 3 (третьего) числа каждого месяца.</t>
    </r>
  </si>
  <si>
    <r>
      <t>5.</t>
    </r>
    <r>
      <rPr>
        <sz val="7"/>
        <rFont val="Times New Roman"/>
        <family val="1"/>
        <charset val="204"/>
      </rPr>
      <t xml:space="preserve">      </t>
    </r>
    <r>
      <rPr>
        <sz val="12"/>
        <rFont val="Times New Roman"/>
        <family val="1"/>
        <charset val="204"/>
      </rPr>
      <t>ОАО «ЭК «Восток» ежемесячно на основании показаний приборов коммерческого учета ОАО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ОАО «СТЗ».</t>
    </r>
  </si>
  <si>
    <r>
      <t>6.</t>
    </r>
    <r>
      <rPr>
        <sz val="7"/>
        <rFont val="Times New Roman"/>
        <family val="1"/>
        <charset val="204"/>
      </rPr>
      <t xml:space="preserve">      </t>
    </r>
    <r>
      <rPr>
        <sz val="12"/>
        <rFont val="Times New Roman"/>
        <family val="1"/>
        <charset val="204"/>
      </rPr>
      <t>Ежемесячно на основании «Сводного акта первичного учета сальдо перетоков электроэнергии» ОАО «ЭК «Восток» оформляет «Акт приема-передачи электрической энергии и направляет его ОАО «СТЗ».</t>
    </r>
  </si>
  <si>
    <r>
      <t>7.</t>
    </r>
    <r>
      <rPr>
        <sz val="7"/>
        <rFont val="Times New Roman"/>
        <family val="1"/>
        <charset val="204"/>
      </rPr>
      <t xml:space="preserve">      </t>
    </r>
    <r>
      <rPr>
        <sz val="12"/>
        <rFont val="Times New Roman"/>
        <family val="1"/>
        <charset val="204"/>
      </rPr>
      <t>На основании «Акта приема-передачи электрической энергии» ОАО «ЭК «Восток» выставляет счет-фактуру на отпущенную энергию (мощность).</t>
    </r>
  </si>
  <si>
    <t>Подписанные ОАО «СТЗ» Акт и направленная ОАО «ЭК «Восток» счет-фактура являются основанием для оплаты ОАО «СТЗ» и окончательного расчета за энергию (мощность) за расчетный период.</t>
  </si>
  <si>
    <r>
      <t>8.</t>
    </r>
    <r>
      <rPr>
        <sz val="7"/>
        <rFont val="Times New Roman"/>
        <family val="1"/>
        <charset val="204"/>
      </rPr>
      <t xml:space="preserve">      </t>
    </r>
    <r>
      <rPr>
        <sz val="12"/>
        <rFont val="Times New Roman"/>
        <family val="1"/>
        <charset val="204"/>
      </rPr>
      <t>Стоимость электрической энергии (мощности), приобретаемой ОАО «СТЗ» у ОАО «ЭК «Восток», состоит из стоимости купленной ОАО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ОАО «ЭК «Восток».</t>
    </r>
  </si>
  <si>
    <r>
      <t>9.</t>
    </r>
    <r>
      <rPr>
        <sz val="7"/>
        <rFont val="Times New Roman"/>
        <family val="1"/>
        <charset val="204"/>
      </rPr>
      <t xml:space="preserve">      </t>
    </r>
    <r>
      <rPr>
        <sz val="12"/>
        <rFont val="Times New Roman"/>
        <family val="1"/>
        <charset val="204"/>
      </rPr>
      <t>Порядок расчета стоимости электроэнергии (мощности), приобретаемой ОАО «СТЗ» у ОАО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r>
  </si>
  <si>
    <r>
      <t>10.</t>
    </r>
    <r>
      <rPr>
        <sz val="7"/>
        <rFont val="Times New Roman"/>
        <family val="1"/>
        <charset val="204"/>
      </rPr>
      <t xml:space="preserve">  </t>
    </r>
    <r>
      <rPr>
        <sz val="12"/>
        <rFont val="Times New Roman"/>
        <family val="1"/>
        <charset val="204"/>
      </rPr>
      <t xml:space="preserve">В целях обеспечения снабжения ОАО «СТЗ» электрической энергией (мощностью) по Договору, ОАО «СТЗ» подает ОАО «ЭК «Восток» уведомление о своих ежедневных плановых объемах почасового потребления по следующему графику: </t>
    </r>
  </si>
  <si>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</si>
  <si>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</si>
  <si>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</si>
  <si>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</si>
  <si>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</si>
  <si>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В случае несвоевременного предоставления данных ОАО «СТЗ», ОАО «ЭК «Восток» принимает плановые объемы почасового потребления ОАО «СТЗ» на сутки энергоснабжения равными плановым объемам почасового потребления ОАО «СТЗ» за соответствующие сутки предыдущей недели.</t>
  </si>
  <si>
    <r>
      <t>11.</t>
    </r>
    <r>
      <rPr>
        <sz val="7"/>
        <rFont val="Times New Roman"/>
        <family val="1"/>
        <charset val="204"/>
      </rPr>
      <t xml:space="preserve">  </t>
    </r>
    <r>
      <rPr>
        <sz val="12"/>
        <rFont val="Times New Roman"/>
        <family val="1"/>
        <charset val="204"/>
      </rPr>
      <t>Оплата ОАО «СТЗ» потребленной энергии (мощности), получаемой от ОАО «ЭК «Восток», производится путем перечисления денежных средств на расчетный счет указанный ОАО «ЭК «Восток». Обязательство ОАО «СТЗ» по оплате потребленной энергии (мощности) считается исполненным с момента зачисления денежных средств на расчетный счет, указанный ОАО «ЭК «Восток».</t>
    </r>
  </si>
  <si>
    <r>
      <t>12.</t>
    </r>
    <r>
      <rPr>
        <sz val="7"/>
        <rFont val="Times New Roman"/>
        <family val="1"/>
        <charset val="204"/>
      </rPr>
      <t xml:space="preserve">  </t>
    </r>
    <r>
      <rPr>
        <sz val="12"/>
        <rFont val="Times New Roman"/>
        <family val="1"/>
        <charset val="204"/>
      </rPr>
      <t>Авансовая оплата энергии (мощности) осуществляется ОАО «СТЗ»  в соответствии с плановыми счетами, выставляемыми ОАО «ЭК «Восток».</t>
    </r>
  </si>
  <si>
    <t>Оплату стоимости полученной энергии (мощности) ОАО «СТЗ» осуществляет в соответствии с ниже установленной плановой схемой платежей (в следующие периоды):</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</si>
  <si>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</si>
  <si>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</si>
  <si>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</si>
  <si>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</si>
  <si>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</si>
  <si>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r>
      <t>13.</t>
    </r>
    <r>
      <rPr>
        <sz val="7"/>
        <rFont val="Times New Roman"/>
        <family val="1"/>
        <charset val="204"/>
      </rPr>
      <t xml:space="preserve">  </t>
    </r>
    <r>
      <rPr>
        <sz val="12"/>
        <rFont val="Times New Roman"/>
        <family val="1"/>
        <charset val="204"/>
      </rPr>
      <t>По окончании каждого расчетного периода на основании выставленных «ЭК «Восток» ОАО «СТЗ» счетов-фактур Стороны осуществляют сверку расчетов, оформляемую Актом сверки расчетов  по каждому расчетному периоду.</t>
    </r>
  </si>
  <si>
    <r>
      <t>14.</t>
    </r>
    <r>
      <rPr>
        <sz val="7"/>
        <rFont val="Times New Roman"/>
        <family val="1"/>
        <charset val="204"/>
      </rPr>
      <t xml:space="preserve">  </t>
    </r>
    <r>
      <rPr>
        <sz val="12"/>
        <rFont val="Times New Roman"/>
        <family val="1"/>
        <charset val="204"/>
      </rPr>
      <t>Сверка расчетов за потребленную энергию (мощность), получаемую ОАО «СТЗ» от ОАО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r>
  </si>
  <si>
    <r>
      <t>15.</t>
    </r>
    <r>
      <rPr>
        <sz val="7"/>
        <rFont val="Times New Roman"/>
        <family val="1"/>
        <charset val="204"/>
      </rPr>
      <t xml:space="preserve">  </t>
    </r>
    <r>
      <rPr>
        <sz val="12"/>
        <rFont val="Times New Roman"/>
        <family val="1"/>
        <charset val="204"/>
      </rPr>
      <t>Акт сверки расчетов составляется ОАО «ЭК «Восток» и высылается ОАО «СТЗ» для подписания.</t>
    </r>
  </si>
  <si>
    <r>
      <t>16.</t>
    </r>
    <r>
      <rPr>
        <sz val="7"/>
        <rFont val="Times New Roman"/>
        <family val="1"/>
        <charset val="204"/>
      </rPr>
      <t xml:space="preserve">  </t>
    </r>
    <r>
      <rPr>
        <sz val="12"/>
        <rFont val="Times New Roman"/>
        <family val="1"/>
        <charset val="204"/>
      </rPr>
      <t>ОАО «СТЗ» в трехдневный срок подписывает Акт сверки расчетов и высылает один экземпляр ОАО ЭК «Восток», или высылает мотивированные возражения.</t>
    </r>
  </si>
  <si>
    <r>
      <t>17.</t>
    </r>
    <r>
      <rPr>
        <sz val="7"/>
        <rFont val="Times New Roman"/>
        <family val="1"/>
        <charset val="204"/>
      </rPr>
      <t xml:space="preserve">  </t>
    </r>
    <r>
      <rPr>
        <sz val="12"/>
        <rFont val="Times New Roman"/>
        <family val="1"/>
        <charset val="204"/>
      </rPr>
      <t>Разногласия между Сторонами по Акту сверки расчетов разрешаются путем переговоров.</t>
    </r>
  </si>
  <si>
    <t>Планируемых ограничений мощности потребителей в связи с ремонтными работами не предусмотрено</t>
  </si>
  <si>
    <t>Инвестиционные программы ОАО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</si>
  <si>
    <t>за 2014 года</t>
  </si>
  <si>
    <t xml:space="preserve">Тариф на услуги по передаче электроэнергии , оказываемые ОАО "Северский трубный завод", г. Полевской на 2015 год </t>
  </si>
  <si>
    <t>Тариф на технологическое присоединение к сетям электроснабжения ОАО "Северский трубный завод", г. Полевской на 2015 год</t>
  </si>
  <si>
    <t>Постановление РЭК Свердловской области от 24.12.2014 г. № 249-ПК</t>
  </si>
  <si>
    <t>Министерством энергетики РФ Приказом № 579 от 05.09.2014г. утверждены нормативы технологических потерь электрической энергии при ее передаче по электрическим сетям ОАО "Северский трубный завод" на 2015 год - 2,11 % от отпуска электрической энергии в сеть.</t>
  </si>
  <si>
    <t>на 1 марта   2015 года</t>
  </si>
  <si>
    <t>План ремонта оборудования и сетей ОАО "СТЗ" на  2015 год.</t>
  </si>
  <si>
    <t>стандартизированная ставки на покрытие расходов на технологическое присоединение С1 = 6 руб за 1 кВт (без НДС)</t>
  </si>
  <si>
    <t>Сведения о поданных заявках на технологическое присоединение в сетях ОАО «СТЗ» на 1 марта 2015 года</t>
  </si>
  <si>
    <t>ПС "Турбо-компрессорная №1"</t>
  </si>
  <si>
    <t>ООО "ТК Альском"</t>
  </si>
  <si>
    <t>890 кВт</t>
  </si>
  <si>
    <t>117/5-106/941 от 14.07.2014</t>
  </si>
  <si>
    <t>на 2015г.</t>
  </si>
  <si>
    <t>2015 г.</t>
  </si>
  <si>
    <t>Информация об аварийных отключениях за 2014 год</t>
  </si>
  <si>
    <t>ПС № 3, яч. 17 ф. 2 КП-1</t>
  </si>
  <si>
    <t>ГУП СО "Облкоммунэнерго"</t>
  </si>
  <si>
    <t>05.01.2014 в 22-55</t>
  </si>
  <si>
    <t>06.01.2014 в 18-00</t>
  </si>
  <si>
    <t>На ПС №3 от МТЗ и "З.З" отключился ВМ яч. 17. Повреждение кабеля 6кВ в сети потребителя</t>
  </si>
  <si>
    <t>ПС "База отдыха "Трубник"</t>
  </si>
  <si>
    <t>ЗАО "Полевская сервисная компания"</t>
  </si>
  <si>
    <t>07.01.2014 в 00-00</t>
  </si>
  <si>
    <t>07.01.2014 в 11-55</t>
  </si>
  <si>
    <t>Включили дизель-генератор</t>
  </si>
  <si>
    <t>Повреждение кабеля 10 кВ ввод №2 от опоры № 269</t>
  </si>
  <si>
    <t>ГПП-2 "Северская" яч. 7 ф.Склад оборудования</t>
  </si>
  <si>
    <t>Потребители:          ИП Долгушев,        ООО "Лидер",           ИП Аношкин,      ООО "Ламель",   ООО "Инвестпром", ООО "Техгазресурс"</t>
  </si>
  <si>
    <t>25.03.2014 в 10-55</t>
  </si>
  <si>
    <t>25.03.2014 в 18-40</t>
  </si>
  <si>
    <t>"Земля" на 2 с.ш. на КНТП "Склад Оборудования", отгорела шинка 0,4 кВ трансформатора 320 кВА фаза В</t>
  </si>
  <si>
    <t>Восстановили обрыв</t>
  </si>
  <si>
    <t>ПС №3 яч. 3 ф.1 КП-1</t>
  </si>
  <si>
    <t>09.04.2014 в 21-48</t>
  </si>
  <si>
    <t>10.04.2014 в 00-17</t>
  </si>
  <si>
    <t>Повреждение кабеля 6 кВ ввода №9</t>
  </si>
  <si>
    <t>ПС № 3 яч. 9 ф. Посёлок</t>
  </si>
  <si>
    <t>26.04.2014 в 16-59</t>
  </si>
  <si>
    <t>26.04.2014 в 18-29</t>
  </si>
  <si>
    <t>На ПС №3 от МТЗ отключился ВМ яч. 9 ф. Посёлок. Схлёстывание проводов от сильного ветра.</t>
  </si>
  <si>
    <t>Устранили неисправность</t>
  </si>
  <si>
    <t>На ПС Полевская (МРСК) от МТЗ отключилась яч. № 9 ф. 9 СТЗ. Повреждение кабеля 6 кВ ввода № 9</t>
  </si>
  <si>
    <t>26.04.2014 в 23-51</t>
  </si>
  <si>
    <t>27.04.2014 в 00-02</t>
  </si>
  <si>
    <t>ПС №3 яч. 17 ф. 2 КП-1</t>
  </si>
  <si>
    <t>19.05.2014 в 13-47</t>
  </si>
  <si>
    <t>19.05.2014 в 13-50</t>
  </si>
  <si>
    <t>На ГПП-1 отключилась яч. 19 ф. ПС №3. Повреждение КЛ-6 кВ ГПП-1 - ПС №3.</t>
  </si>
  <si>
    <t>АВР</t>
  </si>
  <si>
    <t>ГПП-2 яч. 49 ф. 2 ЦТНП</t>
  </si>
  <si>
    <t>ООО "Уральская производственная компания"</t>
  </si>
  <si>
    <t>12.06.2014 в 07-00</t>
  </si>
  <si>
    <t>12.06.2014 в 09-38</t>
  </si>
  <si>
    <t>На ГПП-2 от МТЗ отключился ВМ яч. 49 ф. 2 ЦТНП. Выгорел ШР-0,4 кВ из-за дождя у потребителя.</t>
  </si>
  <si>
    <t>включили резервный ввод ГПП-2 яч. 77 ф.1 ЦТНП</t>
  </si>
  <si>
    <t>ГПП-2</t>
  </si>
  <si>
    <t>17.07.2014 в 9-28</t>
  </si>
  <si>
    <t>17.07.2014 в 10-06</t>
  </si>
  <si>
    <t>Пробурили кабель 6 кВ КНТП-2 "Склад оборудования" от ПС "Турбокомпрессорна №1" яч. 21. На ГПП-2 - земля 4 с.ш. На ПС ЦРВ отключение от защиты.</t>
  </si>
  <si>
    <t>Восстановили схему.</t>
  </si>
  <si>
    <t>21.07.2014 в 15-28</t>
  </si>
  <si>
    <t>21.07.2014 в 16-09</t>
  </si>
  <si>
    <t>На ПС №3 земля на ф. 1 КП-1, отключен ВМ яч. 3</t>
  </si>
  <si>
    <t>ПС ГГС яч. 10 ф. ПС Цементная</t>
  </si>
  <si>
    <t>ИП Гарагашев</t>
  </si>
  <si>
    <t>02.08.2014 в 13-56</t>
  </si>
  <si>
    <t>02.08.2014 в 17-26</t>
  </si>
  <si>
    <t>Авария в сети потребителя. На ПС ГГС от МТЗ отключился ВМ яч. 10. На ПС Цементная отключился ВМ яч. 2 ф. Октябрьский посёлок ф. тр-р 320 кВА ИП Гарагашев. Произошло КЗ на ТТ.</t>
  </si>
  <si>
    <t>После устранения неисправности потребителем схема восстановлена</t>
  </si>
  <si>
    <t>ПС №3 яч. 9 ф. Посёлок</t>
  </si>
  <si>
    <t>07.08.2014 в 20-44</t>
  </si>
  <si>
    <t>08.08.2014 в 01-34</t>
  </si>
  <si>
    <t>1  796</t>
  </si>
  <si>
    <t>Отключился ВМ от яч. 9 з.з. Земля 1 с.ш. ПС №3.</t>
  </si>
  <si>
    <t>11.08.2014 в 18-13</t>
  </si>
  <si>
    <t>11.08.2014 в 22-38</t>
  </si>
  <si>
    <t>Во время грозы отключился ВМ яч. 9 ф. Посёлок</t>
  </si>
  <si>
    <t>ПС ЦРВ</t>
  </si>
  <si>
    <t>11.08.2014 в 18-30</t>
  </si>
  <si>
    <t>11.08.2014 в 22-45</t>
  </si>
  <si>
    <t>17.08.2014 в 01-05</t>
  </si>
  <si>
    <t>17.08.2014 в 03-20</t>
  </si>
  <si>
    <t>Авария в сети потребителя. Во время грозы из-за посадки напряжения отключились двигатели ЦРВ.</t>
  </si>
  <si>
    <t>28.09.2014 в 23-12</t>
  </si>
  <si>
    <t>29.09.2014 в 01-09</t>
  </si>
  <si>
    <t>Авария в сети потребителя. От МТЗ отключился ВН яч. 9 ф. Поселок.</t>
  </si>
  <si>
    <t xml:space="preserve">ГПП-2 </t>
  </si>
  <si>
    <t>17.10.2014 в 04-22</t>
  </si>
  <si>
    <t>17.10.2014 в 05-05</t>
  </si>
  <si>
    <t>Авария в сети потребителя и смежной сетевой организации. Отключился двигатель №1 ПС ЦРВ при посадке напряжения ВЛ-11 кВ Малахит Северская (ОАО МРСК)</t>
  </si>
  <si>
    <t>Авария в сети смежной сетевой организации. На ПС Малахит (МРСК) отключилась ВЛ-110 кВ Малахит-Северская, АПВ сработало успешно, ввод №2 отключился, СМВ не включился. На ГПП-2 отключился ввод №4, включился СМВ-6 кВ. На ЦРВ отключились двигатели.</t>
  </si>
  <si>
    <t>ПС Парокотельная, ПС Цементная</t>
  </si>
  <si>
    <t>18.11.2014 в 21-10</t>
  </si>
  <si>
    <t>19.11.2014 в 17-25</t>
  </si>
  <si>
    <t>Авария в сети потребителя. Повреждение кабеля 6 кВ ф. Хлебозавод от ПС Цементная. На ПС Парокотельная отключился ф. 2 ГГС яч. 40, на ПС Цементная отключился ф. Хлебозавод.</t>
  </si>
  <si>
    <t>18.11.2014 в 22-05</t>
  </si>
  <si>
    <t>Авария в сети смежной сетевой организации. Посадка напряжения в системе отключилась ВЛ-110 кВ "Первоуральская- Дегтярка", от посадки напряжения на ПС ЦРВ отключился двигатель.</t>
  </si>
  <si>
    <t>мощность январь 2014</t>
  </si>
  <si>
    <t>мощность февраль 2014</t>
  </si>
  <si>
    <t>мощность март 2014</t>
  </si>
  <si>
    <t>мощность  апрель 2014</t>
  </si>
  <si>
    <t>мощность  май 2014</t>
  </si>
  <si>
    <t>мощность  ИЮНЬ 2014</t>
  </si>
  <si>
    <t>мощность  ИЮЛЬ 2014</t>
  </si>
  <si>
    <t>мощность  АВГУСТ 2014</t>
  </si>
  <si>
    <t>мощность  СЕНТЯБРЬ 2014</t>
  </si>
  <si>
    <t>мощность  ОКТЯБРЬ 2014</t>
  </si>
  <si>
    <t>мощность  НОЯБРЬ 2014</t>
  </si>
  <si>
    <t>мощность  ДЕКАБРЬ 2014</t>
  </si>
  <si>
    <t>мощность  ГОДОВОЙ 2014</t>
  </si>
  <si>
    <t>мощность  ГОДОВОЙ 2015</t>
  </si>
  <si>
    <t>Таблица № П1.4.</t>
  </si>
  <si>
    <t>млн. кВтч</t>
  </si>
  <si>
    <t xml:space="preserve"> январь 2014</t>
  </si>
  <si>
    <t xml:space="preserve"> февраль 2014</t>
  </si>
  <si>
    <t xml:space="preserve"> март 2014</t>
  </si>
  <si>
    <t>1 квартал</t>
  </si>
  <si>
    <t>2 квартал 2014</t>
  </si>
  <si>
    <t>1 Полугодие 2013</t>
  </si>
  <si>
    <t>3 квартал 2014</t>
  </si>
  <si>
    <t>4 квартал 2014</t>
  </si>
  <si>
    <t>2014 годовой</t>
  </si>
  <si>
    <t>2013 годовой</t>
  </si>
  <si>
    <t>2012 годовой</t>
  </si>
  <si>
    <t>ПРОВЕРКА</t>
  </si>
  <si>
    <t xml:space="preserve">в т.ч. собственным потребителям </t>
  </si>
  <si>
    <t>сальдо переток в другие организации</t>
  </si>
  <si>
    <t>годовой 2014</t>
  </si>
  <si>
    <t>Затраты на потери 2014 год</t>
  </si>
  <si>
    <t>Всего потерь</t>
  </si>
  <si>
    <t>Норм потери в ЛЭП и гол.тр.</t>
  </si>
  <si>
    <t>Потери в собственных сетях</t>
  </si>
  <si>
    <t>Цена без НДС</t>
  </si>
  <si>
    <t>янв</t>
  </si>
  <si>
    <t>фев</t>
  </si>
  <si>
    <t>апр</t>
  </si>
  <si>
    <t>авг</t>
  </si>
  <si>
    <t>скт</t>
  </si>
  <si>
    <t>окт</t>
  </si>
  <si>
    <t>ноя</t>
  </si>
  <si>
    <t>дек</t>
  </si>
  <si>
    <t>Итого</t>
  </si>
  <si>
    <t>1.Затраты на покупку потерь 8 775,582 т.кВт.ч составили 20 382 114,75 руб. без НДС</t>
  </si>
  <si>
    <t>2.Затраты на покупку потерь 3 074,276 т.кВт.ч (в ЛЭП и трансформаторах) при осуществлении расчётов за эл.энергию составили 7 132 783,55 руб. без НДС</t>
  </si>
  <si>
    <t>3. Затраты на покупку потерь в собственных сетях 5 701,306 т.кВт.ч составили 13 249 331,20 руб.</t>
  </si>
  <si>
    <t>ставка за содержание электрических сетей - 18,588 руб./кВт. Мес.</t>
  </si>
  <si>
    <t>ставка на оплату технологического расхода (потерь) - 0,029 руб./кВт.ч</t>
  </si>
  <si>
    <r>
      <rPr>
        <i/>
        <sz val="10"/>
        <rFont val="Arial Cyr"/>
        <charset val="204"/>
      </rPr>
      <t xml:space="preserve">  Одноставочный тариф </t>
    </r>
    <r>
      <rPr>
        <sz val="10"/>
        <rFont val="Arial Cyr"/>
        <charset val="204"/>
      </rPr>
      <t>- 0,074 руб./кВт.ч</t>
    </r>
  </si>
  <si>
    <t>Постановление РЭК Свердловской области от 24.12.2014 г. № 256-ПК</t>
  </si>
  <si>
    <t>Стандартизированная тарифная ставка на покрытие расходов за технологическое присоединение С1 (ставка за единицу максимальной мощности) - 6 руб/кВт</t>
  </si>
  <si>
    <t>Ставки за единицу максимальной мощности на осуществление мероприятий, связанных со строительством принять равным значениям размеров стандартизированных тарифных ставок на покрытие расходов сетевых организаций Свердловской области на строительство подстанций (С4), утвержденных постановлением РЭК Свердловской области.</t>
  </si>
  <si>
    <t>ПС "Цементная"</t>
  </si>
  <si>
    <t>ГУП СО "Оьлкоммунэнерго"</t>
  </si>
  <si>
    <t>аннулировано</t>
  </si>
  <si>
    <t>578-2014 от 01.08.2014</t>
  </si>
  <si>
    <t>Баланс электрической мощности по сетям ВН, СН1, СН2, и НН</t>
  </si>
  <si>
    <t>МВТ</t>
  </si>
  <si>
    <t>МВТЧ</t>
  </si>
</sst>
</file>

<file path=xl/styles.xml><?xml version="1.0" encoding="utf-8"?>
<styleSheet xmlns="http://schemas.openxmlformats.org/spreadsheetml/2006/main">
  <numFmts count="18">
    <numFmt numFmtId="43" formatCode="_-* #,##0.00_р_._-;\-* #,##0.00_р_._-;_-* &quot;-&quot;??_р_._-;_-@_-"/>
    <numFmt numFmtId="164" formatCode="#,##0.000"/>
    <numFmt numFmtId="165" formatCode="_-* #,##0.0000_р_._-;\-* #,##0.0000_р_._-;_-* &quot;-&quot;??_р_._-;_-@_-"/>
    <numFmt numFmtId="166" formatCode="_-* #,##0.000000_р_._-;\-* #,##0.000000_р_._-;_-* &quot;-&quot;??_р_._-;_-@_-"/>
    <numFmt numFmtId="167" formatCode="#,##0.0000"/>
    <numFmt numFmtId="168" formatCode="_-* #,##0.00000_р_._-;\-* #,##0.00000_р_._-;_-* &quot;-&quot;??_р_._-;_-@_-"/>
    <numFmt numFmtId="169" formatCode="#,##0.00000"/>
    <numFmt numFmtId="170" formatCode="#,##0.000000"/>
    <numFmt numFmtId="171" formatCode="#,##0.00000000"/>
    <numFmt numFmtId="172" formatCode="#,##0.0000000"/>
    <numFmt numFmtId="173" formatCode="_-* #,##0.00000000_р_._-;\-* #,##0.00000000_р_._-;_-* &quot;-&quot;??_р_._-;_-@_-"/>
    <numFmt numFmtId="174" formatCode="0.000000"/>
    <numFmt numFmtId="175" formatCode="0.0000"/>
    <numFmt numFmtId="176" formatCode="0.000"/>
    <numFmt numFmtId="177" formatCode="_-* #,##0.000_р_._-;\-* #,##0.000_р_._-;_-* &quot;-&quot;??_р_._-;_-@_-"/>
    <numFmt numFmtId="178" formatCode="_-* #,##0.0_р_._-;\-* #,##0.0_р_._-;_-* &quot;-&quot;??_р_._-;_-@_-"/>
    <numFmt numFmtId="179" formatCode="_-* #,##0_р_._-;\-* #,##0_р_._-;_-* &quot;-&quot;??_р_._-;_-@_-"/>
    <numFmt numFmtId="180" formatCode="#,##0.00&quot;р.&quot;"/>
  </numFmts>
  <fonts count="40">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sz val="10"/>
      <color indexed="10"/>
      <name val="Times New Roman CYR"/>
      <charset val="204"/>
    </font>
    <font>
      <b/>
      <sz val="9"/>
      <color indexed="10"/>
      <name val="Tahoma"/>
      <family val="2"/>
      <charset val="204"/>
    </font>
    <font>
      <b/>
      <sz val="12"/>
      <name val="Arial Cyr"/>
      <charset val="204"/>
    </font>
    <font>
      <sz val="12"/>
      <name val="Times New Roman"/>
      <family val="1"/>
      <charset val="204"/>
    </font>
    <font>
      <sz val="10"/>
      <name val="Arial"/>
      <family val="2"/>
      <charset val="204"/>
    </font>
    <font>
      <b/>
      <sz val="10"/>
      <name val="Arial"/>
      <family val="2"/>
      <charset val="204"/>
    </font>
    <font>
      <sz val="14"/>
      <name val="Times New Roman"/>
      <family val="1"/>
      <charset val="204"/>
    </font>
    <font>
      <sz val="10"/>
      <name val="Times New Roman"/>
      <family val="1"/>
      <charset val="204"/>
    </font>
    <font>
      <b/>
      <sz val="8"/>
      <name val="Arial Cyr"/>
      <charset val="204"/>
    </font>
    <font>
      <b/>
      <sz val="8"/>
      <name val="Tahoma"/>
      <family val="2"/>
      <charset val="204"/>
    </font>
    <font>
      <sz val="11"/>
      <name val="Times New Roman"/>
      <family val="1"/>
      <charset val="204"/>
    </font>
    <font>
      <b/>
      <sz val="12"/>
      <name val="Times New Roman"/>
      <family val="1"/>
      <charset val="204"/>
    </font>
    <font>
      <b/>
      <sz val="10"/>
      <color rgb="FFFF0000"/>
      <name val="Times New Roman"/>
      <family val="1"/>
      <charset val="204"/>
    </font>
    <font>
      <u/>
      <sz val="10"/>
      <name val="Arial Cyr"/>
      <charset val="204"/>
    </font>
    <font>
      <i/>
      <sz val="10"/>
      <name val="Arial Cyr"/>
      <charset val="204"/>
    </font>
    <font>
      <sz val="12"/>
      <name val="Arial Cyr"/>
      <charset val="204"/>
    </font>
    <font>
      <sz val="12"/>
      <name val="Arial"/>
      <family val="2"/>
      <charset val="204"/>
    </font>
    <font>
      <u/>
      <sz val="12"/>
      <name val="Times New Roman"/>
      <family val="1"/>
      <charset val="204"/>
    </font>
    <font>
      <u/>
      <sz val="11"/>
      <name val="Times New Roman"/>
      <family val="1"/>
      <charset val="204"/>
    </font>
    <font>
      <sz val="7"/>
      <name val="Times New Roman"/>
      <family val="1"/>
      <charset val="204"/>
    </font>
    <font>
      <sz val="10"/>
      <color rgb="FFFF0000"/>
      <name val="Arial Cyr"/>
      <charset val="204"/>
    </font>
    <font>
      <b/>
      <sz val="8"/>
      <color indexed="10"/>
      <name val="Tahoma"/>
      <family val="2"/>
      <charset val="204"/>
    </font>
    <font>
      <b/>
      <sz val="9"/>
      <color theme="6" tint="-0.499984740745262"/>
      <name val="Tahoma"/>
      <family val="2"/>
      <charset val="204"/>
    </font>
    <font>
      <b/>
      <sz val="10"/>
      <color theme="6" tint="-0.499984740745262"/>
      <name val="Arial Cyr"/>
      <charset val="204"/>
    </font>
    <font>
      <sz val="10"/>
      <name val="Tahoma"/>
      <family val="2"/>
      <charset val="204"/>
    </font>
    <font>
      <b/>
      <sz val="8"/>
      <color theme="6" tint="-0.499984740745262"/>
      <name val="Arial Cyr"/>
      <charset val="204"/>
    </font>
    <font>
      <b/>
      <sz val="8"/>
      <color theme="6" tint="-0.499984740745262"/>
      <name val="Tahoma"/>
      <family val="2"/>
      <charset val="204"/>
    </font>
    <font>
      <sz val="10"/>
      <color indexed="10"/>
      <name val="Arial Cyr"/>
      <charset val="204"/>
    </font>
    <font>
      <sz val="10"/>
      <color indexed="10"/>
      <name val="Tahoma"/>
      <family val="2"/>
      <charset val="204"/>
    </font>
    <font>
      <b/>
      <sz val="8"/>
      <color indexed="10"/>
      <name val="Arial Cyr"/>
      <charset val="204"/>
    </font>
    <font>
      <sz val="8"/>
      <color indexed="10"/>
      <name val="Arial Cyr"/>
      <charset val="204"/>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6" tint="0.59999389629810485"/>
        <bgColor indexed="64"/>
      </patternFill>
    </fill>
    <fill>
      <patternFill patternType="solid">
        <fgColor indexed="41"/>
        <bgColor indexed="64"/>
      </patternFill>
    </fill>
  </fills>
  <borders count="6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right style="medium">
        <color indexed="64"/>
      </right>
      <top/>
      <bottom/>
      <diagonal/>
    </border>
    <border>
      <left style="medium">
        <color indexed="64"/>
      </left>
      <right/>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43" fontId="1" fillId="0" borderId="0" applyFont="0" applyFill="0" applyBorder="0" applyAlignment="0" applyProtection="0"/>
    <xf numFmtId="4" fontId="7" fillId="3" borderId="0" applyBorder="0">
      <alignment horizontal="right"/>
    </xf>
  </cellStyleXfs>
  <cellXfs count="594">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2" fillId="0" borderId="0" xfId="0" applyNumberFormat="1" applyFont="1" applyFill="1" applyBorder="1" applyAlignment="1" applyProtection="1">
      <alignment vertical="top" wrapText="1"/>
    </xf>
    <xf numFmtId="0" fontId="0" fillId="0" borderId="0" xfId="0" applyAlignment="1">
      <alignment horizontal="right" vertical="top"/>
    </xf>
    <xf numFmtId="0" fontId="0" fillId="0" borderId="0" xfId="0" applyAlignment="1">
      <alignment vertical="top" wrapText="1"/>
    </xf>
    <xf numFmtId="0" fontId="4" fillId="0" borderId="7" xfId="2" applyBorder="1" applyAlignment="1">
      <alignment horizontal="center" vertical="center" wrapText="1"/>
    </xf>
    <xf numFmtId="0" fontId="4" fillId="0" borderId="12"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4" fillId="0" borderId="16" xfId="2" applyBorder="1">
      <alignment horizontal="center" vertical="center" wrapText="1"/>
    </xf>
    <xf numFmtId="0" fontId="6" fillId="0" borderId="2"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4" fontId="7" fillId="3" borderId="11" xfId="5" applyBorder="1">
      <alignment horizontal="right"/>
    </xf>
    <xf numFmtId="4" fontId="7" fillId="3" borderId="2" xfId="5" applyBorder="1">
      <alignment horizontal="right"/>
    </xf>
    <xf numFmtId="4" fontId="7" fillId="3" borderId="12" xfId="5" applyBorder="1">
      <alignment horizontal="right"/>
    </xf>
    <xf numFmtId="164" fontId="7" fillId="3" borderId="2" xfId="5" applyNumberFormat="1" applyBorder="1">
      <alignment horizontal="right"/>
    </xf>
    <xf numFmtId="0" fontId="0" fillId="0" borderId="11" xfId="0" applyBorder="1"/>
    <xf numFmtId="0" fontId="0" fillId="0" borderId="17" xfId="0" applyBorder="1"/>
    <xf numFmtId="0" fontId="0" fillId="0" borderId="16" xfId="0" applyBorder="1"/>
    <xf numFmtId="2" fontId="0" fillId="2" borderId="17" xfId="0" applyNumberFormat="1" applyFill="1" applyBorder="1" applyProtection="1">
      <protection locked="0"/>
    </xf>
    <xf numFmtId="2" fontId="0" fillId="2" borderId="16" xfId="0" applyNumberFormat="1" applyFill="1" applyBorder="1" applyProtection="1">
      <protection locked="0"/>
    </xf>
    <xf numFmtId="0" fontId="6" fillId="4" borderId="2" xfId="0" applyFont="1" applyFill="1" applyBorder="1" applyAlignment="1">
      <alignment vertical="top" wrapText="1"/>
    </xf>
    <xf numFmtId="0" fontId="0" fillId="4" borderId="2" xfId="0" applyFill="1" applyBorder="1" applyAlignment="1">
      <alignment vertical="top" wrapText="1"/>
    </xf>
    <xf numFmtId="0" fontId="0" fillId="4" borderId="11" xfId="0" applyFill="1" applyBorder="1"/>
    <xf numFmtId="4" fontId="7" fillId="2" borderId="17" xfId="3" applyFill="1" applyBorder="1" applyProtection="1">
      <alignment horizontal="right"/>
      <protection locked="0"/>
    </xf>
    <xf numFmtId="4" fontId="7" fillId="2" borderId="16" xfId="3" applyFill="1" applyBorder="1" applyProtection="1">
      <alignment horizontal="right"/>
      <protection locked="0"/>
    </xf>
    <xf numFmtId="0" fontId="0" fillId="4" borderId="0" xfId="0" applyFill="1"/>
    <xf numFmtId="0" fontId="6" fillId="4" borderId="11" xfId="0" applyFont="1" applyFill="1" applyBorder="1"/>
    <xf numFmtId="4" fontId="8" fillId="2" borderId="17" xfId="3" applyFont="1" applyFill="1" applyBorder="1" applyProtection="1">
      <alignment horizontal="right"/>
      <protection locked="0"/>
    </xf>
    <xf numFmtId="0" fontId="6" fillId="4" borderId="0" xfId="0" applyFont="1" applyFill="1"/>
    <xf numFmtId="164" fontId="7" fillId="2" borderId="17" xfId="3" applyNumberFormat="1" applyFill="1" applyBorder="1" applyProtection="1">
      <alignment horizontal="right"/>
      <protection locked="0"/>
    </xf>
    <xf numFmtId="0" fontId="0" fillId="2" borderId="17" xfId="0" applyFill="1" applyBorder="1"/>
    <xf numFmtId="0" fontId="0" fillId="2" borderId="16" xfId="0" applyFill="1" applyBorder="1"/>
    <xf numFmtId="0" fontId="9" fillId="0" borderId="0" xfId="0" applyFont="1"/>
    <xf numFmtId="165" fontId="7" fillId="0" borderId="19" xfId="4" applyNumberFormat="1" applyFont="1" applyBorder="1" applyAlignment="1">
      <alignment vertical="top"/>
    </xf>
    <xf numFmtId="43" fontId="7" fillId="0" borderId="19" xfId="4" applyNumberFormat="1" applyFont="1" applyBorder="1" applyAlignment="1">
      <alignment vertical="top"/>
    </xf>
    <xf numFmtId="166" fontId="7" fillId="0" borderId="19" xfId="4" applyNumberFormat="1" applyFont="1" applyBorder="1" applyAlignment="1">
      <alignment vertical="top"/>
    </xf>
    <xf numFmtId="0" fontId="0" fillId="0" borderId="0" xfId="0" applyNumberFormat="1"/>
    <xf numFmtId="0" fontId="0" fillId="0" borderId="0" xfId="0" applyNumberFormat="1" applyAlignment="1">
      <alignment vertical="top" wrapText="1"/>
    </xf>
    <xf numFmtId="0" fontId="6" fillId="0" borderId="19" xfId="0" applyFont="1" applyBorder="1" applyAlignment="1">
      <alignment vertical="top" wrapText="1"/>
    </xf>
    <xf numFmtId="4" fontId="7" fillId="2" borderId="2" xfId="5" applyFont="1" applyFill="1" applyBorder="1">
      <alignment horizontal="right"/>
    </xf>
    <xf numFmtId="4" fontId="7" fillId="2" borderId="11" xfId="5" applyFill="1" applyBorder="1">
      <alignment horizontal="right"/>
    </xf>
    <xf numFmtId="4" fontId="7" fillId="2" borderId="2" xfId="5" applyFill="1" applyBorder="1">
      <alignment horizontal="right"/>
    </xf>
    <xf numFmtId="4" fontId="7" fillId="2" borderId="17" xfId="3" applyFont="1" applyFill="1" applyBorder="1" applyProtection="1">
      <alignment horizontal="right"/>
      <protection locked="0"/>
    </xf>
    <xf numFmtId="4" fontId="7" fillId="2" borderId="16" xfId="3" applyFont="1" applyFill="1" applyBorder="1" applyProtection="1">
      <alignment horizontal="right"/>
      <protection locked="0"/>
    </xf>
    <xf numFmtId="164" fontId="8" fillId="2" borderId="17" xfId="3" applyNumberFormat="1" applyFont="1" applyFill="1" applyBorder="1" applyProtection="1">
      <alignment horizontal="right"/>
      <protection locked="0"/>
    </xf>
    <xf numFmtId="0" fontId="0" fillId="0" borderId="23" xfId="0" applyBorder="1"/>
    <xf numFmtId="17" fontId="5" fillId="0" borderId="7" xfId="0" applyNumberFormat="1" applyFont="1" applyBorder="1"/>
    <xf numFmtId="0" fontId="0" fillId="0" borderId="7" xfId="0" applyBorder="1"/>
    <xf numFmtId="0" fontId="0" fillId="0" borderId="24" xfId="0" applyBorder="1"/>
    <xf numFmtId="164" fontId="7" fillId="2" borderId="16" xfId="3" applyNumberFormat="1" applyFill="1" applyBorder="1" applyProtection="1">
      <alignment horizontal="right"/>
      <protection locked="0"/>
    </xf>
    <xf numFmtId="0" fontId="0" fillId="0" borderId="19" xfId="0" applyBorder="1" applyAlignment="1">
      <alignment vertical="top" wrapText="1"/>
    </xf>
    <xf numFmtId="4" fontId="7" fillId="3" borderId="11" xfId="5" applyFill="1" applyBorder="1">
      <alignment horizontal="right"/>
    </xf>
    <xf numFmtId="0" fontId="0" fillId="3" borderId="11" xfId="0" applyFill="1" applyBorder="1"/>
    <xf numFmtId="2" fontId="0" fillId="3" borderId="11" xfId="0" applyNumberFormat="1" applyFill="1" applyBorder="1"/>
    <xf numFmtId="0" fontId="6" fillId="3" borderId="11" xfId="0" applyFont="1" applyFill="1" applyBorder="1"/>
    <xf numFmtId="164" fontId="7" fillId="3" borderId="11" xfId="5" applyNumberFormat="1" applyFill="1" applyBorder="1">
      <alignment horizontal="right"/>
    </xf>
    <xf numFmtId="164" fontId="0" fillId="0" borderId="11" xfId="0" applyNumberFormat="1" applyBorder="1"/>
    <xf numFmtId="164" fontId="6" fillId="0" borderId="2" xfId="0" applyNumberFormat="1" applyFont="1" applyBorder="1" applyAlignment="1">
      <alignment vertical="top" wrapText="1"/>
    </xf>
    <xf numFmtId="164" fontId="0" fillId="0" borderId="2" xfId="0" applyNumberFormat="1" applyBorder="1" applyAlignment="1">
      <alignment vertical="top" wrapText="1"/>
    </xf>
    <xf numFmtId="164" fontId="0" fillId="0" borderId="0" xfId="0" applyNumberFormat="1"/>
    <xf numFmtId="0" fontId="5" fillId="0" borderId="11" xfId="0" applyFont="1" applyBorder="1"/>
    <xf numFmtId="0" fontId="5" fillId="0" borderId="18" xfId="0" applyFont="1" applyFill="1" applyBorder="1"/>
    <xf numFmtId="164" fontId="7" fillId="2" borderId="11" xfId="5" applyNumberFormat="1" applyFill="1" applyBorder="1">
      <alignment horizontal="right"/>
    </xf>
    <xf numFmtId="167" fontId="7" fillId="3" borderId="12" xfId="5" applyNumberFormat="1" applyBorder="1">
      <alignment horizontal="right"/>
    </xf>
    <xf numFmtId="4" fontId="7" fillId="3" borderId="12" xfId="5" applyNumberFormat="1" applyBorder="1">
      <alignment horizontal="right"/>
    </xf>
    <xf numFmtId="164" fontId="7" fillId="2" borderId="2" xfId="5" applyNumberFormat="1" applyFill="1" applyBorder="1">
      <alignment horizontal="right"/>
    </xf>
    <xf numFmtId="164" fontId="7" fillId="2" borderId="12" xfId="5" applyNumberFormat="1" applyFill="1" applyBorder="1">
      <alignment horizontal="right"/>
    </xf>
    <xf numFmtId="170" fontId="7" fillId="3" borderId="11" xfId="5" applyNumberFormat="1" applyFill="1" applyBorder="1">
      <alignment horizontal="right"/>
    </xf>
    <xf numFmtId="170" fontId="7" fillId="3" borderId="2" xfId="5" applyNumberFormat="1" applyBorder="1">
      <alignment horizontal="right"/>
    </xf>
    <xf numFmtId="170" fontId="7" fillId="3" borderId="12" xfId="5" applyNumberFormat="1" applyBorder="1">
      <alignment horizontal="right"/>
    </xf>
    <xf numFmtId="170" fontId="0" fillId="3" borderId="11" xfId="0" applyNumberFormat="1" applyFill="1" applyBorder="1"/>
    <xf numFmtId="170" fontId="0" fillId="0" borderId="17" xfId="0" applyNumberFormat="1" applyBorder="1"/>
    <xf numFmtId="170" fontId="0" fillId="0" borderId="16" xfId="0" applyNumberFormat="1" applyBorder="1"/>
    <xf numFmtId="170" fontId="0" fillId="2" borderId="17" xfId="0" applyNumberFormat="1" applyFill="1" applyBorder="1" applyProtection="1">
      <protection locked="0"/>
    </xf>
    <xf numFmtId="170" fontId="0" fillId="2" borderId="16" xfId="0" applyNumberFormat="1" applyFill="1" applyBorder="1" applyProtection="1">
      <protection locked="0"/>
    </xf>
    <xf numFmtId="170" fontId="7" fillId="2" borderId="17" xfId="3" applyNumberFormat="1" applyFill="1" applyBorder="1" applyProtection="1">
      <alignment horizontal="right"/>
      <protection locked="0"/>
    </xf>
    <xf numFmtId="170" fontId="7" fillId="2" borderId="16" xfId="3" applyNumberFormat="1" applyFill="1" applyBorder="1" applyProtection="1">
      <alignment horizontal="right"/>
      <protection locked="0"/>
    </xf>
    <xf numFmtId="170" fontId="6" fillId="3" borderId="11" xfId="0" applyNumberFormat="1" applyFont="1" applyFill="1" applyBorder="1"/>
    <xf numFmtId="170" fontId="8" fillId="2" borderId="17" xfId="3" applyNumberFormat="1" applyFont="1" applyFill="1" applyBorder="1" applyProtection="1">
      <alignment horizontal="right"/>
      <protection locked="0"/>
    </xf>
    <xf numFmtId="170" fontId="7" fillId="2" borderId="2" xfId="5" applyNumberFormat="1" applyFont="1" applyFill="1" applyBorder="1">
      <alignment horizontal="right"/>
    </xf>
    <xf numFmtId="170" fontId="7" fillId="2" borderId="11" xfId="5" applyNumberFormat="1" applyFill="1" applyBorder="1">
      <alignment horizontal="right"/>
    </xf>
    <xf numFmtId="170" fontId="7" fillId="2" borderId="2" xfId="5" applyNumberFormat="1" applyFill="1" applyBorder="1">
      <alignment horizontal="right"/>
    </xf>
    <xf numFmtId="170" fontId="7" fillId="2" borderId="12" xfId="5" applyNumberFormat="1" applyFill="1" applyBorder="1">
      <alignment horizontal="right"/>
    </xf>
    <xf numFmtId="170" fontId="7" fillId="2" borderId="17" xfId="3" applyNumberFormat="1" applyFont="1" applyFill="1" applyBorder="1" applyProtection="1">
      <alignment horizontal="right"/>
      <protection locked="0"/>
    </xf>
    <xf numFmtId="170" fontId="7" fillId="2" borderId="16" xfId="3" applyNumberFormat="1" applyFont="1" applyFill="1" applyBorder="1" applyProtection="1">
      <alignment horizontal="right"/>
      <protection locked="0"/>
    </xf>
    <xf numFmtId="170" fontId="0" fillId="2" borderId="17" xfId="0" applyNumberFormat="1" applyFill="1" applyBorder="1"/>
    <xf numFmtId="170" fontId="0" fillId="2" borderId="16" xfId="0" applyNumberFormat="1" applyFill="1" applyBorder="1"/>
    <xf numFmtId="170" fontId="10" fillId="3" borderId="18" xfId="4" applyNumberFormat="1" applyFont="1" applyFill="1" applyBorder="1" applyAlignment="1">
      <alignment vertical="top"/>
    </xf>
    <xf numFmtId="170" fontId="8" fillId="0" borderId="19" xfId="4" applyNumberFormat="1" applyFont="1" applyBorder="1" applyAlignment="1">
      <alignment vertical="top"/>
    </xf>
    <xf numFmtId="170" fontId="8" fillId="0" borderId="20" xfId="4" applyNumberFormat="1" applyFont="1" applyBorder="1" applyAlignment="1">
      <alignment vertical="top"/>
    </xf>
    <xf numFmtId="164" fontId="7" fillId="2" borderId="17" xfId="5" applyNumberFormat="1" applyFill="1" applyBorder="1">
      <alignment horizontal="right"/>
    </xf>
    <xf numFmtId="17" fontId="5" fillId="0" borderId="7" xfId="0" applyNumberFormat="1" applyFont="1" applyBorder="1" applyAlignment="1">
      <alignment horizontal="center"/>
    </xf>
    <xf numFmtId="166" fontId="7" fillId="0" borderId="20" xfId="4" applyNumberFormat="1" applyFont="1" applyBorder="1" applyAlignment="1">
      <alignment vertical="top"/>
    </xf>
    <xf numFmtId="164" fontId="7" fillId="2" borderId="14" xfId="5" applyNumberFormat="1" applyFill="1" applyBorder="1">
      <alignment horizontal="right"/>
    </xf>
    <xf numFmtId="168" fontId="10" fillId="3" borderId="18" xfId="4" applyNumberFormat="1" applyFont="1" applyFill="1" applyBorder="1" applyAlignment="1">
      <alignment vertical="top"/>
    </xf>
    <xf numFmtId="167" fontId="7" fillId="3" borderId="2" xfId="5" applyNumberFormat="1" applyBorder="1">
      <alignment horizontal="right"/>
    </xf>
    <xf numFmtId="169" fontId="7" fillId="3" borderId="2" xfId="5" applyNumberFormat="1" applyBorder="1">
      <alignment horizontal="right"/>
    </xf>
    <xf numFmtId="169" fontId="7" fillId="3" borderId="11" xfId="5" applyNumberFormat="1" applyFill="1" applyBorder="1">
      <alignment horizontal="right"/>
    </xf>
    <xf numFmtId="168" fontId="7" fillId="0" borderId="19" xfId="4" applyNumberFormat="1" applyFont="1" applyBorder="1" applyAlignment="1">
      <alignment vertical="top"/>
    </xf>
    <xf numFmtId="167" fontId="7" fillId="3" borderId="11" xfId="5" applyNumberFormat="1" applyFill="1" applyBorder="1">
      <alignment horizontal="right"/>
    </xf>
    <xf numFmtId="166" fontId="10" fillId="3" borderId="18" xfId="4" applyNumberFormat="1" applyFont="1" applyFill="1" applyBorder="1" applyAlignment="1">
      <alignment vertical="top"/>
    </xf>
    <xf numFmtId="169" fontId="7" fillId="2" borderId="17" xfId="3" applyNumberFormat="1" applyFill="1" applyBorder="1" applyProtection="1">
      <alignment horizontal="right"/>
      <protection locked="0"/>
    </xf>
    <xf numFmtId="169" fontId="7" fillId="2" borderId="16" xfId="3" applyNumberFormat="1" applyFill="1" applyBorder="1" applyProtection="1">
      <alignment horizontal="right"/>
      <protection locked="0"/>
    </xf>
    <xf numFmtId="169" fontId="8" fillId="2" borderId="17" xfId="3" applyNumberFormat="1" applyFont="1" applyFill="1" applyBorder="1" applyProtection="1">
      <alignment horizontal="right"/>
      <protection locked="0"/>
    </xf>
    <xf numFmtId="169" fontId="7" fillId="2" borderId="2" xfId="5" applyNumberFormat="1" applyFont="1" applyFill="1" applyBorder="1">
      <alignment horizontal="right"/>
    </xf>
    <xf numFmtId="169" fontId="7" fillId="2" borderId="11" xfId="5" applyNumberFormat="1" applyFill="1" applyBorder="1">
      <alignment horizontal="right"/>
    </xf>
    <xf numFmtId="169" fontId="7" fillId="2" borderId="2" xfId="5" applyNumberFormat="1" applyFill="1" applyBorder="1">
      <alignment horizontal="right"/>
    </xf>
    <xf numFmtId="169" fontId="7" fillId="2" borderId="12" xfId="5" applyNumberFormat="1" applyFill="1" applyBorder="1">
      <alignment horizontal="right"/>
    </xf>
    <xf numFmtId="169" fontId="7" fillId="2" borderId="17" xfId="3" applyNumberFormat="1" applyFont="1" applyFill="1" applyBorder="1" applyProtection="1">
      <alignment horizontal="right"/>
      <protection locked="0"/>
    </xf>
    <xf numFmtId="169" fontId="7" fillId="2" borderId="16" xfId="3" applyNumberFormat="1" applyFont="1" applyFill="1" applyBorder="1" applyProtection="1">
      <alignment horizontal="right"/>
      <protection locked="0"/>
    </xf>
    <xf numFmtId="169" fontId="0" fillId="2" borderId="17" xfId="0" applyNumberFormat="1" applyFill="1" applyBorder="1"/>
    <xf numFmtId="169" fontId="0" fillId="2" borderId="16" xfId="0" applyNumberFormat="1" applyFill="1" applyBorder="1"/>
    <xf numFmtId="4" fontId="7" fillId="3" borderId="11" xfId="5" applyNumberFormat="1" applyFill="1" applyBorder="1">
      <alignment horizontal="right"/>
    </xf>
    <xf numFmtId="0" fontId="6" fillId="0" borderId="0" xfId="0" applyFont="1"/>
    <xf numFmtId="0" fontId="12" fillId="0" borderId="0" xfId="0" applyFont="1"/>
    <xf numFmtId="0" fontId="13" fillId="0" borderId="0" xfId="0" applyFont="1"/>
    <xf numFmtId="0" fontId="13" fillId="0" borderId="9" xfId="0" applyFont="1" applyBorder="1"/>
    <xf numFmtId="0" fontId="13" fillId="0" borderId="36" xfId="0" applyFont="1" applyBorder="1" applyAlignment="1">
      <alignment horizontal="center"/>
    </xf>
    <xf numFmtId="0" fontId="13" fillId="0" borderId="33" xfId="0" applyFont="1" applyBorder="1" applyAlignment="1">
      <alignment horizontal="center"/>
    </xf>
    <xf numFmtId="0" fontId="13" fillId="0" borderId="34" xfId="0" applyFont="1" applyBorder="1"/>
    <xf numFmtId="0" fontId="13" fillId="0" borderId="34" xfId="0" applyFont="1" applyBorder="1" applyAlignment="1">
      <alignment horizontal="center"/>
    </xf>
    <xf numFmtId="0" fontId="13" fillId="0" borderId="34" xfId="0" applyFont="1" applyBorder="1" applyAlignment="1">
      <alignment horizontal="center" wrapText="1"/>
    </xf>
    <xf numFmtId="0" fontId="13" fillId="0" borderId="30" xfId="0" applyFont="1" applyBorder="1" applyAlignment="1">
      <alignment horizontal="center"/>
    </xf>
    <xf numFmtId="0" fontId="13" fillId="0" borderId="30" xfId="0" applyFont="1" applyBorder="1"/>
    <xf numFmtId="0" fontId="13" fillId="0" borderId="33" xfId="0" applyFont="1" applyBorder="1"/>
    <xf numFmtId="0" fontId="13" fillId="0" borderId="29" xfId="0" applyFont="1" applyBorder="1"/>
    <xf numFmtId="0" fontId="16" fillId="0" borderId="36" xfId="0" applyFont="1" applyBorder="1" applyAlignment="1">
      <alignment vertical="top" wrapText="1"/>
    </xf>
    <xf numFmtId="0" fontId="16" fillId="0" borderId="34" xfId="0" applyFont="1" applyBorder="1" applyAlignment="1">
      <alignment vertical="top" wrapText="1"/>
    </xf>
    <xf numFmtId="0" fontId="4" fillId="0" borderId="47" xfId="2" applyBorder="1">
      <alignment horizontal="center" vertical="center" wrapText="1"/>
    </xf>
    <xf numFmtId="0" fontId="4" fillId="0" borderId="48" xfId="2" applyBorder="1">
      <alignment horizontal="center" vertical="center" wrapText="1"/>
    </xf>
    <xf numFmtId="4" fontId="7" fillId="3" borderId="3" xfId="5" applyBorder="1">
      <alignment horizontal="right"/>
    </xf>
    <xf numFmtId="0" fontId="0" fillId="0" borderId="2" xfId="0" applyBorder="1"/>
    <xf numFmtId="0" fontId="0" fillId="0" borderId="3" xfId="0" applyBorder="1"/>
    <xf numFmtId="0" fontId="15" fillId="0" borderId="0" xfId="0" applyFont="1" applyAlignment="1">
      <alignment horizontal="center"/>
    </xf>
    <xf numFmtId="0" fontId="12" fillId="0" borderId="24" xfId="0" applyFont="1" applyBorder="1" applyAlignment="1">
      <alignment horizontal="center" vertical="center" wrapText="1"/>
    </xf>
    <xf numFmtId="0" fontId="12" fillId="0" borderId="34" xfId="0" applyFont="1" applyBorder="1" applyAlignment="1">
      <alignment horizontal="center" vertical="center" wrapText="1"/>
    </xf>
    <xf numFmtId="0" fontId="4" fillId="6" borderId="3" xfId="2" applyFill="1" applyBorder="1">
      <alignment horizontal="center" vertical="center" wrapText="1"/>
    </xf>
    <xf numFmtId="0" fontId="4" fillId="0" borderId="11" xfId="2" applyFont="1" applyBorder="1">
      <alignment horizontal="center" vertical="center" wrapText="1"/>
    </xf>
    <xf numFmtId="0" fontId="4" fillId="0" borderId="2" xfId="2" applyFont="1" applyBorder="1">
      <alignment horizontal="center" vertical="center" wrapText="1"/>
    </xf>
    <xf numFmtId="0" fontId="4" fillId="0" borderId="12" xfId="2" applyFont="1" applyBorder="1">
      <alignment horizontal="center" vertical="center" wrapText="1"/>
    </xf>
    <xf numFmtId="0" fontId="4" fillId="0" borderId="3" xfId="2" applyFont="1" applyBorder="1">
      <alignment horizontal="center" vertical="center" wrapText="1"/>
    </xf>
    <xf numFmtId="0" fontId="4" fillId="0" borderId="14" xfId="2" applyFont="1" applyBorder="1">
      <alignment horizontal="center" vertical="center" wrapText="1"/>
    </xf>
    <xf numFmtId="0" fontId="4" fillId="0" borderId="15" xfId="2" applyFont="1" applyBorder="1">
      <alignment horizontal="center" vertical="center" wrapText="1"/>
    </xf>
    <xf numFmtId="0" fontId="4" fillId="0" borderId="16" xfId="2" applyFont="1" applyBorder="1">
      <alignment horizontal="center" vertical="center" wrapText="1"/>
    </xf>
    <xf numFmtId="164" fontId="7" fillId="2" borderId="11" xfId="3" applyNumberFormat="1" applyBorder="1" applyAlignment="1" applyProtection="1">
      <alignment horizontal="right" vertical="center"/>
      <protection locked="0"/>
    </xf>
    <xf numFmtId="4" fontId="7" fillId="2" borderId="2" xfId="3" applyBorder="1" applyAlignment="1" applyProtection="1">
      <alignment horizontal="right" vertical="center"/>
      <protection locked="0"/>
    </xf>
    <xf numFmtId="4" fontId="7" fillId="2" borderId="12" xfId="3" applyBorder="1" applyAlignment="1" applyProtection="1">
      <alignment horizontal="right" vertical="center"/>
      <protection locked="0"/>
    </xf>
    <xf numFmtId="4" fontId="7" fillId="2" borderId="3" xfId="3" applyBorder="1" applyAlignment="1" applyProtection="1">
      <alignment horizontal="right" vertical="center"/>
      <protection locked="0"/>
    </xf>
    <xf numFmtId="4" fontId="7" fillId="2" borderId="11" xfId="3" applyBorder="1" applyAlignment="1" applyProtection="1">
      <alignment horizontal="right" vertical="center"/>
      <protection locked="0"/>
    </xf>
    <xf numFmtId="0" fontId="6" fillId="0" borderId="3" xfId="0" applyFont="1" applyBorder="1"/>
    <xf numFmtId="4" fontId="8" fillId="2" borderId="11" xfId="3" applyFont="1" applyBorder="1" applyAlignment="1" applyProtection="1">
      <alignment horizontal="right" vertical="center"/>
      <protection locked="0"/>
    </xf>
    <xf numFmtId="4" fontId="8" fillId="2" borderId="2" xfId="3" applyFont="1" applyBorder="1" applyAlignment="1" applyProtection="1">
      <alignment horizontal="right" vertical="center"/>
      <protection locked="0"/>
    </xf>
    <xf numFmtId="164" fontId="8" fillId="2" borderId="2" xfId="3" applyNumberFormat="1" applyFont="1" applyBorder="1" applyAlignment="1" applyProtection="1">
      <alignment horizontal="right" vertical="center"/>
      <protection locked="0"/>
    </xf>
    <xf numFmtId="4" fontId="8" fillId="2" borderId="12" xfId="3" applyFont="1" applyBorder="1" applyAlignment="1" applyProtection="1">
      <alignment horizontal="right" vertical="center"/>
      <protection locked="0"/>
    </xf>
    <xf numFmtId="4" fontId="8" fillId="2" borderId="3" xfId="3" applyFont="1" applyBorder="1" applyAlignment="1" applyProtection="1">
      <alignment horizontal="right" vertical="center"/>
      <protection locked="0"/>
    </xf>
    <xf numFmtId="4" fontId="8" fillId="2" borderId="18" xfId="3" applyFont="1" applyBorder="1" applyAlignment="1" applyProtection="1">
      <alignment horizontal="right" vertical="center"/>
      <protection locked="0"/>
    </xf>
    <xf numFmtId="4" fontId="8" fillId="2" borderId="19" xfId="3" applyFont="1" applyBorder="1" applyAlignment="1" applyProtection="1">
      <alignment horizontal="right" vertical="center"/>
      <protection locked="0"/>
    </xf>
    <xf numFmtId="164" fontId="8" fillId="2" borderId="19" xfId="3" applyNumberFormat="1" applyFont="1" applyBorder="1" applyAlignment="1" applyProtection="1">
      <alignment horizontal="right" vertical="center"/>
      <protection locked="0"/>
    </xf>
    <xf numFmtId="4" fontId="8" fillId="2" borderId="26" xfId="3" applyFont="1" applyBorder="1" applyAlignment="1" applyProtection="1">
      <alignment horizontal="right" vertical="center"/>
      <protection locked="0"/>
    </xf>
    <xf numFmtId="4" fontId="8" fillId="2" borderId="20" xfId="3" applyFont="1" applyBorder="1" applyAlignment="1" applyProtection="1">
      <alignment horizontal="right" vertical="center"/>
      <protection locked="0"/>
    </xf>
    <xf numFmtId="164" fontId="8" fillId="2" borderId="18" xfId="3" applyNumberFormat="1" applyFont="1" applyBorder="1" applyAlignment="1" applyProtection="1">
      <alignment horizontal="right" vertical="center"/>
      <protection locked="0"/>
    </xf>
    <xf numFmtId="164" fontId="8" fillId="2" borderId="20" xfId="3" applyNumberFormat="1" applyFont="1" applyBorder="1" applyAlignment="1" applyProtection="1">
      <alignment horizontal="right" vertical="center"/>
      <protection locked="0"/>
    </xf>
    <xf numFmtId="0" fontId="18" fillId="0" borderId="19" xfId="0" applyFont="1" applyBorder="1" applyAlignment="1">
      <alignment vertical="top" wrapText="1"/>
    </xf>
    <xf numFmtId="0" fontId="18" fillId="0" borderId="26" xfId="0" applyFont="1" applyBorder="1"/>
    <xf numFmtId="164" fontId="18" fillId="3" borderId="18" xfId="5" applyNumberFormat="1" applyFont="1" applyBorder="1">
      <alignment horizontal="right"/>
    </xf>
    <xf numFmtId="4" fontId="18" fillId="3" borderId="19" xfId="5" applyFont="1" applyBorder="1">
      <alignment horizontal="right"/>
    </xf>
    <xf numFmtId="164" fontId="18" fillId="3" borderId="19" xfId="5" applyNumberFormat="1" applyFont="1" applyBorder="1">
      <alignment horizontal="right"/>
    </xf>
    <xf numFmtId="4" fontId="18" fillId="3" borderId="20" xfId="5" applyFont="1" applyBorder="1">
      <alignment horizontal="right"/>
    </xf>
    <xf numFmtId="4" fontId="18" fillId="3" borderId="26" xfId="5" applyFont="1" applyBorder="1">
      <alignment horizontal="right"/>
    </xf>
    <xf numFmtId="4" fontId="18" fillId="3" borderId="49" xfId="5" applyFont="1" applyBorder="1">
      <alignment horizontal="right"/>
    </xf>
    <xf numFmtId="4" fontId="18" fillId="3" borderId="44" xfId="5" applyFont="1" applyBorder="1">
      <alignment horizontal="right"/>
    </xf>
    <xf numFmtId="4" fontId="18" fillId="3" borderId="46" xfId="5" applyFont="1" applyBorder="1">
      <alignment horizontal="right"/>
    </xf>
    <xf numFmtId="164" fontId="18" fillId="3" borderId="49" xfId="5" applyNumberFormat="1" applyFont="1" applyBorder="1">
      <alignment horizontal="right"/>
    </xf>
    <xf numFmtId="164" fontId="18" fillId="3" borderId="44" xfId="5" applyNumberFormat="1" applyFont="1" applyBorder="1">
      <alignment horizontal="right"/>
    </xf>
    <xf numFmtId="4" fontId="18" fillId="3" borderId="45" xfId="5" applyFont="1" applyBorder="1">
      <alignment horizontal="right"/>
    </xf>
    <xf numFmtId="0" fontId="16" fillId="0" borderId="34" xfId="0" applyFont="1" applyBorder="1" applyAlignment="1">
      <alignment horizontal="center" vertical="top" wrapText="1"/>
    </xf>
    <xf numFmtId="0" fontId="19" fillId="0" borderId="53" xfId="0" applyFont="1" applyBorder="1" applyAlignment="1">
      <alignment horizontal="center" vertical="top" wrapText="1"/>
    </xf>
    <xf numFmtId="0" fontId="19" fillId="0" borderId="51" xfId="0" applyFont="1" applyBorder="1" applyAlignment="1">
      <alignment horizontal="center" vertical="top" wrapText="1"/>
    </xf>
    <xf numFmtId="0" fontId="19" fillId="0" borderId="53" xfId="0" applyFont="1" applyBorder="1" applyAlignment="1">
      <alignment vertical="top" wrapText="1"/>
    </xf>
    <xf numFmtId="3" fontId="19" fillId="0" borderId="53" xfId="0" applyNumberFormat="1" applyFont="1" applyBorder="1" applyAlignment="1">
      <alignment horizontal="center" vertical="top" wrapText="1"/>
    </xf>
    <xf numFmtId="0" fontId="19" fillId="0" borderId="53" xfId="0" applyFont="1" applyBorder="1" applyAlignment="1">
      <alignment horizontal="center" vertical="center" wrapText="1"/>
    </xf>
    <xf numFmtId="169" fontId="8" fillId="0" borderId="20" xfId="4" applyNumberFormat="1" applyFont="1" applyBorder="1" applyAlignment="1">
      <alignment vertical="top"/>
    </xf>
    <xf numFmtId="169" fontId="7" fillId="3" borderId="12" xfId="5" applyNumberFormat="1" applyBorder="1">
      <alignment horizontal="right"/>
    </xf>
    <xf numFmtId="0" fontId="6" fillId="0" borderId="11" xfId="0" applyFont="1" applyBorder="1"/>
    <xf numFmtId="164" fontId="8" fillId="2" borderId="26" xfId="3" applyNumberFormat="1" applyFont="1" applyBorder="1" applyAlignment="1" applyProtection="1">
      <alignment horizontal="right" vertical="center"/>
      <protection locked="0"/>
    </xf>
    <xf numFmtId="0" fontId="18" fillId="0" borderId="18" xfId="0" applyFont="1" applyBorder="1"/>
    <xf numFmtId="0" fontId="0" fillId="0" borderId="0" xfId="0" applyAlignment="1">
      <alignment horizontal="center" vertical="center" wrapText="1"/>
    </xf>
    <xf numFmtId="0" fontId="0" fillId="0" borderId="0" xfId="0" applyAlignment="1"/>
    <xf numFmtId="0" fontId="0" fillId="0" borderId="0" xfId="0" applyAlignment="1">
      <alignment wrapText="1"/>
    </xf>
    <xf numFmtId="0" fontId="16" fillId="0" borderId="30" xfId="0" applyFont="1" applyBorder="1" applyAlignment="1">
      <alignment vertical="top" wrapText="1"/>
    </xf>
    <xf numFmtId="0" fontId="12" fillId="0" borderId="0" xfId="0" applyFont="1" applyAlignment="1">
      <alignment horizontal="center"/>
    </xf>
    <xf numFmtId="0" fontId="12" fillId="0" borderId="28" xfId="0" applyFont="1" applyBorder="1" applyAlignment="1">
      <alignment vertical="top" wrapText="1"/>
    </xf>
    <xf numFmtId="0" fontId="12" fillId="0" borderId="10" xfId="0" applyFont="1" applyBorder="1" applyAlignment="1">
      <alignment vertical="top" wrapText="1"/>
    </xf>
    <xf numFmtId="0" fontId="12" fillId="0" borderId="30" xfId="0" applyFont="1" applyBorder="1" applyAlignment="1">
      <alignment vertical="top" wrapText="1"/>
    </xf>
    <xf numFmtId="0" fontId="20" fillId="0" borderId="34" xfId="0" applyFont="1" applyBorder="1" applyAlignment="1">
      <alignment vertical="top" wrapText="1"/>
    </xf>
    <xf numFmtId="0" fontId="12" fillId="0" borderId="34" xfId="0" applyFont="1" applyBorder="1" applyAlignment="1">
      <alignment horizontal="center" vertical="top" wrapText="1"/>
    </xf>
    <xf numFmtId="0" fontId="0" fillId="0" borderId="0" xfId="0"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wrapText="1"/>
    </xf>
    <xf numFmtId="0" fontId="16" fillId="0" borderId="0" xfId="0" applyFont="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21" fillId="0" borderId="0" xfId="0" applyFont="1" applyAlignment="1">
      <alignment horizontal="center" vertical="center"/>
    </xf>
    <xf numFmtId="0" fontId="0" fillId="0" borderId="0" xfId="0" applyFont="1" applyAlignment="1">
      <alignment vertical="center"/>
    </xf>
    <xf numFmtId="0" fontId="0" fillId="0" borderId="2" xfId="0" applyFont="1" applyBorder="1" applyAlignment="1">
      <alignment horizontal="center" vertical="center"/>
    </xf>
    <xf numFmtId="0" fontId="15" fillId="0" borderId="0" xfId="0" applyFont="1" applyAlignment="1">
      <alignment horizontal="center" vertical="center"/>
    </xf>
    <xf numFmtId="0" fontId="22" fillId="0" borderId="0" xfId="0" applyFont="1" applyAlignment="1">
      <alignment wrapText="1"/>
    </xf>
    <xf numFmtId="0" fontId="23" fillId="0" borderId="0" xfId="0" applyFont="1" applyAlignment="1">
      <alignment wrapText="1"/>
    </xf>
    <xf numFmtId="0" fontId="24" fillId="0" borderId="0" xfId="0" applyFont="1" applyAlignment="1">
      <alignment vertical="top" wrapText="1"/>
    </xf>
    <xf numFmtId="0" fontId="24" fillId="0" borderId="0" xfId="0" applyFont="1" applyAlignment="1">
      <alignment wrapText="1"/>
    </xf>
    <xf numFmtId="0" fontId="13" fillId="0" borderId="0" xfId="0" applyFont="1" applyAlignment="1">
      <alignment vertical="top" wrapText="1"/>
    </xf>
    <xf numFmtId="0" fontId="25" fillId="0" borderId="0" xfId="0" applyFont="1" applyAlignment="1">
      <alignment horizontal="left" vertical="top"/>
    </xf>
    <xf numFmtId="0" fontId="12" fillId="0" borderId="0" xfId="0" applyFont="1" applyAlignment="1">
      <alignment horizontal="center"/>
    </xf>
    <xf numFmtId="0" fontId="0" fillId="0" borderId="0" xfId="0" applyAlignment="1">
      <alignment wrapText="1"/>
    </xf>
    <xf numFmtId="0" fontId="20" fillId="0" borderId="0" xfId="0" applyFont="1" applyAlignment="1">
      <alignment horizontal="center"/>
    </xf>
    <xf numFmtId="0" fontId="19" fillId="0" borderId="0" xfId="0" applyFont="1" applyAlignment="1">
      <alignment vertical="top" wrapText="1"/>
    </xf>
    <xf numFmtId="0" fontId="15" fillId="0" borderId="0" xfId="0" applyFont="1"/>
    <xf numFmtId="0" fontId="12" fillId="0" borderId="0" xfId="0" applyFont="1" applyAlignment="1">
      <alignment horizontal="left" indent="1"/>
    </xf>
    <xf numFmtId="0" fontId="20" fillId="0" borderId="0" xfId="0" applyFont="1" applyAlignment="1">
      <alignment horizontal="right" indent="15"/>
    </xf>
    <xf numFmtId="0" fontId="20" fillId="0" borderId="0" xfId="0" applyFont="1" applyAlignment="1">
      <alignment horizontal="right"/>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26" fillId="0" borderId="0" xfId="0" applyFont="1" applyAlignment="1">
      <alignment horizontal="left" indent="1"/>
    </xf>
    <xf numFmtId="0" fontId="12" fillId="0" borderId="0" xfId="0" applyFont="1" applyAlignment="1">
      <alignment horizontal="justify"/>
    </xf>
    <xf numFmtId="0" fontId="15" fillId="0" borderId="0" xfId="0" applyFont="1" applyAlignment="1">
      <alignment horizontal="center" vertical="center"/>
    </xf>
    <xf numFmtId="0" fontId="0" fillId="0" borderId="0" xfId="0" applyAlignment="1">
      <alignment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16" fillId="0" borderId="33" xfId="0" applyFont="1" applyBorder="1" applyAlignment="1">
      <alignment horizontal="center" vertical="top" wrapText="1"/>
    </xf>
    <xf numFmtId="0" fontId="12" fillId="0" borderId="36" xfId="0"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12" fillId="0" borderId="2" xfId="0" applyFont="1" applyBorder="1" applyAlignment="1">
      <alignment horizontal="center" vertical="center"/>
    </xf>
    <xf numFmtId="3" fontId="0" fillId="0" borderId="2" xfId="0" applyNumberFormat="1" applyBorder="1" applyAlignment="1">
      <alignment horizontal="center" vertical="center"/>
    </xf>
    <xf numFmtId="0" fontId="4" fillId="0" borderId="21" xfId="2" applyBorder="1">
      <alignment horizontal="center" vertical="center" wrapText="1"/>
    </xf>
    <xf numFmtId="0" fontId="4" fillId="0" borderId="22" xfId="2" applyBorder="1">
      <alignment horizontal="center" vertical="center" wrapText="1"/>
    </xf>
    <xf numFmtId="0" fontId="4" fillId="0" borderId="25" xfId="2" applyBorder="1">
      <alignment horizontal="center" vertical="center" wrapText="1"/>
    </xf>
    <xf numFmtId="0" fontId="4" fillId="0" borderId="11"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21" xfId="2" applyBorder="1">
      <alignment horizontal="center" vertical="center" wrapText="1"/>
    </xf>
    <xf numFmtId="0" fontId="4" fillId="0" borderId="22" xfId="2" applyBorder="1">
      <alignment horizontal="center" vertical="center" wrapText="1"/>
    </xf>
    <xf numFmtId="0" fontId="3" fillId="0" borderId="0" xfId="1" applyAlignment="1">
      <alignment horizontal="center" vertical="center" wrapText="1"/>
    </xf>
    <xf numFmtId="0" fontId="4" fillId="0" borderId="25" xfId="2" applyBorder="1">
      <alignment horizontal="center" vertical="center" wrapText="1"/>
    </xf>
    <xf numFmtId="0" fontId="4" fillId="0" borderId="11"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2" xfId="2" applyBorder="1">
      <alignment horizontal="center" vertical="center" wrapText="1"/>
    </xf>
    <xf numFmtId="0" fontId="4" fillId="0" borderId="3" xfId="2" applyBorder="1">
      <alignment horizontal="center" vertical="center" wrapText="1"/>
    </xf>
    <xf numFmtId="169" fontId="0" fillId="3" borderId="11" xfId="0" applyNumberFormat="1" applyFill="1" applyBorder="1"/>
    <xf numFmtId="169" fontId="0" fillId="0" borderId="17" xfId="0" applyNumberFormat="1" applyBorder="1"/>
    <xf numFmtId="169" fontId="0" fillId="0" borderId="16" xfId="0" applyNumberFormat="1" applyBorder="1"/>
    <xf numFmtId="169" fontId="0" fillId="2" borderId="17" xfId="0" applyNumberFormat="1" applyFill="1" applyBorder="1" applyProtection="1">
      <protection locked="0"/>
    </xf>
    <xf numFmtId="169" fontId="0" fillId="2" borderId="16" xfId="0" applyNumberFormat="1" applyFill="1" applyBorder="1" applyProtection="1">
      <protection locked="0"/>
    </xf>
    <xf numFmtId="169" fontId="6" fillId="3" borderId="11" xfId="0" applyNumberFormat="1" applyFont="1" applyFill="1" applyBorder="1"/>
    <xf numFmtId="171" fontId="7" fillId="3" borderId="11" xfId="5" applyNumberFormat="1" applyFill="1" applyBorder="1">
      <alignment horizontal="right"/>
    </xf>
    <xf numFmtId="172" fontId="7" fillId="2" borderId="17" xfId="3" applyNumberFormat="1" applyFill="1" applyBorder="1" applyProtection="1">
      <alignment horizontal="right"/>
      <protection locked="0"/>
    </xf>
    <xf numFmtId="167" fontId="7" fillId="2" borderId="11" xfId="5" applyNumberFormat="1" applyFill="1" applyBorder="1">
      <alignment horizontal="right"/>
    </xf>
    <xf numFmtId="173" fontId="7" fillId="0" borderId="20" xfId="4" applyNumberFormat="1" applyFont="1" applyBorder="1" applyAlignment="1">
      <alignment vertical="top"/>
    </xf>
    <xf numFmtId="169" fontId="10" fillId="3" borderId="18" xfId="4" applyNumberFormat="1" applyFont="1" applyFill="1" applyBorder="1" applyAlignment="1">
      <alignment vertical="top"/>
    </xf>
    <xf numFmtId="169" fontId="8" fillId="0" borderId="19" xfId="4" applyNumberFormat="1" applyFont="1" applyBorder="1" applyAlignment="1">
      <alignment vertical="top"/>
    </xf>
    <xf numFmtId="168" fontId="8" fillId="0" borderId="19" xfId="4" applyNumberFormat="1" applyFont="1" applyBorder="1" applyAlignment="1">
      <alignment vertical="top"/>
    </xf>
    <xf numFmtId="168" fontId="8" fillId="0" borderId="20" xfId="4" applyNumberFormat="1" applyFont="1" applyBorder="1" applyAlignment="1">
      <alignment vertical="top"/>
    </xf>
    <xf numFmtId="166" fontId="30" fillId="3" borderId="18" xfId="4" applyNumberFormat="1" applyFont="1" applyFill="1" applyBorder="1" applyAlignment="1">
      <alignment vertical="top"/>
    </xf>
    <xf numFmtId="0" fontId="11" fillId="0" borderId="0" xfId="0" applyNumberFormat="1" applyFont="1"/>
    <xf numFmtId="0" fontId="17" fillId="0" borderId="0" xfId="0" applyNumberFormat="1" applyFont="1"/>
    <xf numFmtId="174" fontId="0" fillId="0" borderId="0" xfId="0" applyNumberFormat="1"/>
    <xf numFmtId="175" fontId="11" fillId="0" borderId="0" xfId="0" applyNumberFormat="1" applyFont="1"/>
    <xf numFmtId="0" fontId="2" fillId="0" borderId="0" xfId="0" applyNumberFormat="1" applyFont="1" applyFill="1" applyBorder="1" applyAlignment="1" applyProtection="1">
      <alignment vertical="top"/>
    </xf>
    <xf numFmtId="0" fontId="4" fillId="0" borderId="4" xfId="2" applyBorder="1">
      <alignment horizontal="center" vertical="center" wrapText="1"/>
    </xf>
    <xf numFmtId="0" fontId="4" fillId="0" borderId="4" xfId="2" applyFont="1" applyBorder="1">
      <alignment horizontal="center" vertical="center" wrapText="1"/>
    </xf>
    <xf numFmtId="0" fontId="4" fillId="0" borderId="5" xfId="2" applyBorder="1">
      <alignment horizontal="center" vertical="center" wrapText="1"/>
    </xf>
    <xf numFmtId="17" fontId="4" fillId="0" borderId="4" xfId="2" applyNumberFormat="1" applyBorder="1">
      <alignment horizontal="center" vertical="center" wrapText="1"/>
    </xf>
    <xf numFmtId="0" fontId="4" fillId="0" borderId="6" xfId="2" applyBorder="1">
      <alignment horizontal="center" vertical="center" wrapText="1"/>
    </xf>
    <xf numFmtId="0" fontId="0" fillId="0" borderId="8" xfId="0" applyBorder="1"/>
    <xf numFmtId="17" fontId="5" fillId="0" borderId="9" xfId="0" applyNumberFormat="1" applyFont="1" applyBorder="1"/>
    <xf numFmtId="0" fontId="0" fillId="0" borderId="9" xfId="0" applyBorder="1"/>
    <xf numFmtId="0" fontId="0" fillId="0" borderId="10" xfId="0" applyBorder="1"/>
    <xf numFmtId="0" fontId="4" fillId="0" borderId="8" xfId="2" applyBorder="1">
      <alignment horizontal="center" vertical="center" wrapText="1"/>
    </xf>
    <xf numFmtId="0" fontId="4" fillId="0" borderId="8" xfId="2" applyBorder="1" applyAlignment="1">
      <alignment horizontal="center" vertical="center" wrapText="1"/>
    </xf>
    <xf numFmtId="0" fontId="4" fillId="0" borderId="9" xfId="2" applyBorder="1" applyAlignment="1">
      <alignment horizontal="center" vertical="center" wrapText="1"/>
    </xf>
    <xf numFmtId="0" fontId="4" fillId="0" borderId="28" xfId="2" applyBorder="1" applyAlignment="1">
      <alignment horizontal="center" vertical="center" wrapText="1"/>
    </xf>
    <xf numFmtId="0" fontId="4" fillId="0" borderId="58" xfId="2" applyBorder="1">
      <alignment horizontal="center" vertical="center" wrapText="1"/>
    </xf>
    <xf numFmtId="4" fontId="4" fillId="3" borderId="11" xfId="5" applyFont="1" applyBorder="1">
      <alignment horizontal="right"/>
    </xf>
    <xf numFmtId="164" fontId="7" fillId="3" borderId="12" xfId="5" applyNumberFormat="1" applyBorder="1">
      <alignment horizontal="right"/>
    </xf>
    <xf numFmtId="164" fontId="7" fillId="3" borderId="3" xfId="5" applyNumberFormat="1" applyBorder="1">
      <alignment horizontal="right"/>
    </xf>
    <xf numFmtId="4" fontId="7" fillId="3" borderId="17" xfId="5" applyBorder="1">
      <alignment horizontal="right"/>
    </xf>
    <xf numFmtId="164" fontId="7" fillId="3" borderId="11" xfId="5" applyNumberFormat="1" applyBorder="1">
      <alignment horizontal="right"/>
    </xf>
    <xf numFmtId="164" fontId="31" fillId="7" borderId="11" xfId="5" applyNumberFormat="1" applyFont="1" applyFill="1" applyBorder="1">
      <alignment horizontal="right"/>
    </xf>
    <xf numFmtId="4" fontId="31" fillId="7" borderId="2" xfId="5" applyFont="1" applyFill="1" applyBorder="1">
      <alignment horizontal="right"/>
    </xf>
    <xf numFmtId="4" fontId="31" fillId="7" borderId="12" xfId="5" applyFont="1" applyFill="1" applyBorder="1">
      <alignment horizontal="right"/>
    </xf>
    <xf numFmtId="4" fontId="4" fillId="0" borderId="11" xfId="5" applyFont="1" applyFill="1" applyBorder="1">
      <alignment horizontal="right"/>
    </xf>
    <xf numFmtId="4" fontId="4" fillId="8" borderId="11" xfId="5" applyFont="1" applyFill="1" applyBorder="1">
      <alignment horizontal="right"/>
    </xf>
    <xf numFmtId="4" fontId="7" fillId="8" borderId="11" xfId="5" applyFill="1" applyBorder="1">
      <alignment horizontal="right"/>
    </xf>
    <xf numFmtId="4" fontId="7" fillId="0" borderId="11" xfId="5" applyFill="1" applyBorder="1">
      <alignment horizontal="right"/>
    </xf>
    <xf numFmtId="4" fontId="31" fillId="7" borderId="11" xfId="5" applyFont="1" applyFill="1" applyBorder="1">
      <alignment horizontal="right"/>
    </xf>
    <xf numFmtId="0" fontId="0" fillId="0" borderId="12" xfId="0" applyBorder="1"/>
    <xf numFmtId="0" fontId="5" fillId="8" borderId="11" xfId="0" applyFont="1" applyFill="1" applyBorder="1"/>
    <xf numFmtId="0" fontId="0" fillId="8" borderId="11" xfId="0" applyFill="1" applyBorder="1"/>
    <xf numFmtId="0" fontId="0" fillId="0" borderId="15" xfId="0" applyBorder="1"/>
    <xf numFmtId="164" fontId="0" fillId="0" borderId="2" xfId="0" applyNumberFormat="1" applyBorder="1"/>
    <xf numFmtId="0" fontId="32" fillId="7" borderId="11" xfId="0" applyFont="1" applyFill="1" applyBorder="1"/>
    <xf numFmtId="0" fontId="32" fillId="7" borderId="17" xfId="0" applyFont="1" applyFill="1" applyBorder="1"/>
    <xf numFmtId="0" fontId="32" fillId="7" borderId="16" xfId="0" applyFont="1" applyFill="1" applyBorder="1"/>
    <xf numFmtId="2" fontId="5" fillId="0" borderId="11" xfId="0" applyNumberFormat="1" applyFont="1" applyBorder="1"/>
    <xf numFmtId="176" fontId="0" fillId="2" borderId="2" xfId="0" applyNumberFormat="1" applyFill="1" applyBorder="1" applyProtection="1">
      <protection locked="0"/>
    </xf>
    <xf numFmtId="176" fontId="0" fillId="2" borderId="12" xfId="0" applyNumberFormat="1" applyFill="1" applyBorder="1" applyProtection="1">
      <protection locked="0"/>
    </xf>
    <xf numFmtId="176" fontId="5" fillId="8" borderId="11" xfId="0" applyNumberFormat="1" applyFont="1" applyFill="1" applyBorder="1"/>
    <xf numFmtId="2" fontId="0" fillId="8" borderId="11" xfId="0" applyNumberFormat="1" applyFill="1" applyBorder="1"/>
    <xf numFmtId="2" fontId="0" fillId="2" borderId="2" xfId="0" applyNumberFormat="1" applyFill="1" applyBorder="1" applyProtection="1">
      <protection locked="0"/>
    </xf>
    <xf numFmtId="2" fontId="0" fillId="2" borderId="12" xfId="0" applyNumberFormat="1" applyFill="1" applyBorder="1" applyProtection="1">
      <protection locked="0"/>
    </xf>
    <xf numFmtId="2" fontId="0" fillId="2" borderId="15" xfId="0" applyNumberFormat="1" applyFill="1" applyBorder="1" applyProtection="1">
      <protection locked="0"/>
    </xf>
    <xf numFmtId="2" fontId="0" fillId="2" borderId="3" xfId="0" applyNumberFormat="1" applyFill="1" applyBorder="1" applyProtection="1">
      <protection locked="0"/>
    </xf>
    <xf numFmtId="2" fontId="0" fillId="0" borderId="11" xfId="0" applyNumberFormat="1" applyBorder="1"/>
    <xf numFmtId="164" fontId="0" fillId="2" borderId="2" xfId="0" applyNumberFormat="1" applyFill="1" applyBorder="1" applyProtection="1">
      <protection locked="0"/>
    </xf>
    <xf numFmtId="2" fontId="0" fillId="3" borderId="17" xfId="0" applyNumberFormat="1" applyFill="1" applyBorder="1"/>
    <xf numFmtId="2" fontId="0" fillId="4" borderId="17" xfId="0" applyNumberFormat="1" applyFill="1" applyBorder="1" applyProtection="1">
      <protection locked="0"/>
    </xf>
    <xf numFmtId="2" fontId="0" fillId="4" borderId="16" xfId="0" applyNumberFormat="1" applyFill="1" applyBorder="1" applyProtection="1">
      <protection locked="0"/>
    </xf>
    <xf numFmtId="2" fontId="32" fillId="7" borderId="11" xfId="0" applyNumberFormat="1" applyFont="1" applyFill="1" applyBorder="1"/>
    <xf numFmtId="2" fontId="32" fillId="7" borderId="17" xfId="0" applyNumberFormat="1" applyFont="1" applyFill="1" applyBorder="1" applyProtection="1">
      <protection locked="0"/>
    </xf>
    <xf numFmtId="2" fontId="32" fillId="7" borderId="16" xfId="0" applyNumberFormat="1" applyFont="1" applyFill="1" applyBorder="1" applyProtection="1">
      <protection locked="0"/>
    </xf>
    <xf numFmtId="0" fontId="0" fillId="4" borderId="2" xfId="0" applyFill="1" applyBorder="1"/>
    <xf numFmtId="0" fontId="5" fillId="4" borderId="11" xfId="0" applyFont="1" applyFill="1" applyBorder="1"/>
    <xf numFmtId="176" fontId="7" fillId="2" borderId="2" xfId="3" applyNumberFormat="1" applyFill="1" applyBorder="1" applyProtection="1">
      <alignment horizontal="right"/>
      <protection locked="0"/>
    </xf>
    <xf numFmtId="176" fontId="7" fillId="2" borderId="12" xfId="3" applyNumberFormat="1" applyFill="1" applyBorder="1" applyProtection="1">
      <alignment horizontal="right"/>
      <protection locked="0"/>
    </xf>
    <xf numFmtId="4" fontId="7" fillId="2" borderId="2" xfId="3" applyFill="1" applyBorder="1" applyProtection="1">
      <alignment horizontal="right"/>
      <protection locked="0"/>
    </xf>
    <xf numFmtId="164" fontId="7" fillId="2" borderId="2" xfId="3" applyNumberFormat="1" applyFill="1" applyBorder="1" applyProtection="1">
      <alignment horizontal="right"/>
      <protection locked="0"/>
    </xf>
    <xf numFmtId="4" fontId="7" fillId="2" borderId="3" xfId="3" applyFill="1" applyBorder="1" applyProtection="1">
      <alignment horizontal="right"/>
      <protection locked="0"/>
    </xf>
    <xf numFmtId="0" fontId="0" fillId="8" borderId="2" xfId="0" applyFill="1" applyBorder="1"/>
    <xf numFmtId="4" fontId="7" fillId="2" borderId="2" xfId="3" applyBorder="1" applyProtection="1">
      <alignment horizontal="right"/>
      <protection locked="0"/>
    </xf>
    <xf numFmtId="4" fontId="7" fillId="2" borderId="15" xfId="3" applyFill="1" applyBorder="1" applyProtection="1">
      <alignment horizontal="right"/>
      <protection locked="0"/>
    </xf>
    <xf numFmtId="4" fontId="7" fillId="2" borderId="12" xfId="3" applyFill="1" applyBorder="1" applyProtection="1">
      <alignment horizontal="right"/>
      <protection locked="0"/>
    </xf>
    <xf numFmtId="4" fontId="7" fillId="2" borderId="17" xfId="3" applyBorder="1" applyProtection="1">
      <alignment horizontal="right"/>
      <protection locked="0"/>
    </xf>
    <xf numFmtId="0" fontId="0" fillId="3" borderId="17" xfId="0" applyFill="1" applyBorder="1"/>
    <xf numFmtId="167" fontId="7" fillId="2" borderId="17" xfId="3" applyNumberFormat="1" applyFill="1" applyBorder="1" applyProtection="1">
      <alignment horizontal="right"/>
      <protection locked="0"/>
    </xf>
    <xf numFmtId="164" fontId="7" fillId="2" borderId="17" xfId="3" applyNumberFormat="1" applyBorder="1" applyProtection="1">
      <alignment horizontal="right"/>
      <protection locked="0"/>
    </xf>
    <xf numFmtId="4" fontId="7" fillId="4" borderId="17" xfId="3" applyFill="1" applyBorder="1" applyProtection="1">
      <alignment horizontal="right"/>
      <protection locked="0"/>
    </xf>
    <xf numFmtId="164" fontId="7" fillId="5" borderId="17" xfId="3" applyNumberFormat="1" applyFill="1" applyBorder="1" applyProtection="1">
      <alignment horizontal="right"/>
      <protection locked="0"/>
    </xf>
    <xf numFmtId="4" fontId="7" fillId="4" borderId="16" xfId="3" applyFill="1" applyBorder="1" applyProtection="1">
      <alignment horizontal="right"/>
      <protection locked="0"/>
    </xf>
    <xf numFmtId="4" fontId="31" fillId="7" borderId="17" xfId="3" applyFont="1" applyFill="1" applyBorder="1" applyProtection="1">
      <alignment horizontal="right"/>
      <protection locked="0"/>
    </xf>
    <xf numFmtId="164" fontId="31" fillId="7" borderId="17" xfId="3" applyNumberFormat="1" applyFont="1" applyFill="1" applyBorder="1" applyProtection="1">
      <alignment horizontal="right"/>
      <protection locked="0"/>
    </xf>
    <xf numFmtId="4" fontId="31" fillId="7" borderId="16" xfId="3" applyFont="1" applyFill="1" applyBorder="1" applyProtection="1">
      <alignment horizontal="right"/>
      <protection locked="0"/>
    </xf>
    <xf numFmtId="176" fontId="7" fillId="2" borderId="2" xfId="3" applyNumberFormat="1" applyBorder="1" applyProtection="1">
      <alignment horizontal="right"/>
      <protection locked="0"/>
    </xf>
    <xf numFmtId="176" fontId="7" fillId="2" borderId="12" xfId="3" applyNumberFormat="1" applyBorder="1" applyProtection="1">
      <alignment horizontal="right"/>
      <protection locked="0"/>
    </xf>
    <xf numFmtId="4" fontId="7" fillId="2" borderId="15" xfId="3" applyBorder="1" applyProtection="1">
      <alignment horizontal="right"/>
      <protection locked="0"/>
    </xf>
    <xf numFmtId="0" fontId="6" fillId="4" borderId="2" xfId="0" applyFont="1" applyFill="1" applyBorder="1"/>
    <xf numFmtId="0" fontId="17" fillId="4" borderId="11" xfId="0" applyFont="1" applyFill="1" applyBorder="1"/>
    <xf numFmtId="176" fontId="8" fillId="2" borderId="2" xfId="3" applyNumberFormat="1" applyFont="1" applyFill="1" applyBorder="1" applyProtection="1">
      <alignment horizontal="right"/>
      <protection locked="0"/>
    </xf>
    <xf numFmtId="176" fontId="7" fillId="2" borderId="12" xfId="3" applyNumberFormat="1" applyFont="1" applyFill="1" applyBorder="1" applyProtection="1">
      <alignment horizontal="right"/>
      <protection locked="0"/>
    </xf>
    <xf numFmtId="176" fontId="17" fillId="8" borderId="11" xfId="0" applyNumberFormat="1" applyFont="1" applyFill="1" applyBorder="1"/>
    <xf numFmtId="0" fontId="6" fillId="8" borderId="11" xfId="0" applyFont="1" applyFill="1" applyBorder="1"/>
    <xf numFmtId="4" fontId="8" fillId="2" borderId="2" xfId="3" applyFont="1" applyFill="1" applyBorder="1" applyProtection="1">
      <alignment horizontal="right"/>
      <protection locked="0"/>
    </xf>
    <xf numFmtId="0" fontId="6" fillId="8" borderId="14" xfId="0" applyFont="1" applyFill="1" applyBorder="1"/>
    <xf numFmtId="164" fontId="8" fillId="4" borderId="2" xfId="3" applyNumberFormat="1" applyFont="1" applyFill="1" applyBorder="1" applyProtection="1">
      <alignment horizontal="right"/>
      <protection locked="0"/>
    </xf>
    <xf numFmtId="0" fontId="6" fillId="8" borderId="17" xfId="0" applyFont="1" applyFill="1" applyBorder="1"/>
    <xf numFmtId="164" fontId="33" fillId="2" borderId="3" xfId="3" applyNumberFormat="1" applyFont="1" applyFill="1" applyBorder="1" applyProtection="1">
      <alignment horizontal="right"/>
      <protection locked="0"/>
    </xf>
    <xf numFmtId="164" fontId="7" fillId="2" borderId="12" xfId="3" applyNumberFormat="1" applyFont="1" applyFill="1" applyBorder="1" applyProtection="1">
      <alignment horizontal="right"/>
      <protection locked="0"/>
    </xf>
    <xf numFmtId="0" fontId="6" fillId="3" borderId="17" xfId="0" applyFont="1" applyFill="1" applyBorder="1"/>
    <xf numFmtId="167" fontId="33" fillId="2" borderId="16" xfId="3" applyNumberFormat="1" applyFont="1" applyFill="1" applyBorder="1" applyProtection="1">
      <alignment horizontal="right"/>
      <protection locked="0"/>
    </xf>
    <xf numFmtId="164" fontId="33" fillId="2" borderId="16" xfId="3" applyNumberFormat="1" applyFont="1" applyFill="1" applyBorder="1" applyProtection="1">
      <alignment horizontal="right"/>
      <protection locked="0"/>
    </xf>
    <xf numFmtId="164" fontId="33" fillId="2" borderId="15" xfId="3" applyNumberFormat="1" applyFont="1" applyFill="1" applyBorder="1" applyProtection="1">
      <alignment horizontal="right"/>
      <protection locked="0"/>
    </xf>
    <xf numFmtId="4" fontId="8" fillId="4" borderId="17" xfId="3" applyFont="1" applyFill="1" applyBorder="1" applyProtection="1">
      <alignment horizontal="right"/>
      <protection locked="0"/>
    </xf>
    <xf numFmtId="164" fontId="7" fillId="4" borderId="17" xfId="3" applyNumberFormat="1" applyFill="1" applyBorder="1" applyProtection="1">
      <alignment horizontal="right"/>
      <protection locked="0"/>
    </xf>
    <xf numFmtId="0" fontId="34" fillId="7" borderId="11" xfId="0" applyFont="1" applyFill="1" applyBorder="1"/>
    <xf numFmtId="4" fontId="35" fillId="7" borderId="17" xfId="3" applyFont="1" applyFill="1" applyBorder="1" applyProtection="1">
      <alignment horizontal="right"/>
      <protection locked="0"/>
    </xf>
    <xf numFmtId="176" fontId="4" fillId="8" borderId="11" xfId="5" applyNumberFormat="1" applyFont="1" applyFill="1" applyBorder="1">
      <alignment horizontal="right"/>
    </xf>
    <xf numFmtId="4" fontId="7" fillId="8" borderId="14" xfId="5" applyFill="1" applyBorder="1">
      <alignment horizontal="right"/>
    </xf>
    <xf numFmtId="4" fontId="7" fillId="8" borderId="17" xfId="5" applyFill="1" applyBorder="1">
      <alignment horizontal="right"/>
    </xf>
    <xf numFmtId="4" fontId="7" fillId="3" borderId="17" xfId="5" applyFill="1" applyBorder="1">
      <alignment horizontal="right"/>
    </xf>
    <xf numFmtId="167" fontId="7" fillId="2" borderId="16" xfId="3" applyNumberFormat="1" applyBorder="1" applyProtection="1">
      <alignment horizontal="right"/>
      <protection locked="0"/>
    </xf>
    <xf numFmtId="169" fontId="7" fillId="2" borderId="17" xfId="3" applyNumberFormat="1" applyBorder="1" applyProtection="1">
      <alignment horizontal="right"/>
      <protection locked="0"/>
    </xf>
    <xf numFmtId="169" fontId="7" fillId="2" borderId="16" xfId="3" applyNumberFormat="1" applyBorder="1" applyProtection="1">
      <alignment horizontal="right"/>
      <protection locked="0"/>
    </xf>
    <xf numFmtId="4" fontId="7" fillId="2" borderId="16" xfId="3" applyBorder="1" applyProtection="1">
      <alignment horizontal="right"/>
      <protection locked="0"/>
    </xf>
    <xf numFmtId="164" fontId="7" fillId="2" borderId="16" xfId="3" applyNumberFormat="1" applyBorder="1" applyProtection="1">
      <alignment horizontal="right"/>
      <protection locked="0"/>
    </xf>
    <xf numFmtId="164" fontId="7" fillId="2" borderId="12" xfId="3" applyNumberFormat="1" applyFill="1" applyBorder="1" applyProtection="1">
      <alignment horizontal="right"/>
      <protection locked="0"/>
    </xf>
    <xf numFmtId="4" fontId="7" fillId="2" borderId="2" xfId="3" applyNumberFormat="1" applyFill="1" applyBorder="1" applyProtection="1">
      <alignment horizontal="right"/>
      <protection locked="0"/>
    </xf>
    <xf numFmtId="4" fontId="7" fillId="2" borderId="12" xfId="3" applyNumberFormat="1" applyFill="1" applyBorder="1" applyProtection="1">
      <alignment horizontal="right"/>
      <protection locked="0"/>
    </xf>
    <xf numFmtId="169" fontId="7" fillId="2" borderId="2" xfId="3" applyNumberFormat="1" applyFill="1" applyBorder="1" applyProtection="1">
      <alignment horizontal="right"/>
      <protection locked="0"/>
    </xf>
    <xf numFmtId="169" fontId="7" fillId="2" borderId="12" xfId="3" applyNumberFormat="1" applyFill="1" applyBorder="1" applyProtection="1">
      <alignment horizontal="right"/>
      <protection locked="0"/>
    </xf>
    <xf numFmtId="164" fontId="7" fillId="2" borderId="15" xfId="3" applyNumberFormat="1" applyBorder="1" applyProtection="1">
      <alignment horizontal="right"/>
      <protection locked="0"/>
    </xf>
    <xf numFmtId="164" fontId="4" fillId="3" borderId="11" xfId="5" applyNumberFormat="1" applyFont="1" applyBorder="1">
      <alignment horizontal="right"/>
    </xf>
    <xf numFmtId="176" fontId="7" fillId="2" borderId="12" xfId="3" applyNumberFormat="1" applyFont="1" applyBorder="1" applyProtection="1">
      <alignment horizontal="right"/>
      <protection locked="0"/>
    </xf>
    <xf numFmtId="164" fontId="7" fillId="8" borderId="11" xfId="5" applyNumberFormat="1" applyFill="1" applyBorder="1">
      <alignment horizontal="right"/>
    </xf>
    <xf numFmtId="164" fontId="7" fillId="2" borderId="2" xfId="3" applyNumberFormat="1" applyBorder="1" applyProtection="1">
      <alignment horizontal="right"/>
      <protection locked="0"/>
    </xf>
    <xf numFmtId="164" fontId="7" fillId="2" borderId="12" xfId="3" applyNumberFormat="1" applyBorder="1" applyProtection="1">
      <alignment horizontal="right"/>
      <protection locked="0"/>
    </xf>
    <xf numFmtId="164" fontId="7" fillId="8" borderId="14" xfId="5" applyNumberFormat="1" applyFill="1" applyBorder="1">
      <alignment horizontal="right"/>
    </xf>
    <xf numFmtId="164" fontId="7" fillId="8" borderId="17" xfId="5" applyNumberFormat="1" applyFill="1" applyBorder="1">
      <alignment horizontal="right"/>
    </xf>
    <xf numFmtId="164" fontId="7" fillId="2" borderId="3" xfId="3" applyNumberFormat="1" applyFill="1" applyBorder="1" applyProtection="1">
      <alignment horizontal="right"/>
      <protection locked="0"/>
    </xf>
    <xf numFmtId="164" fontId="7" fillId="3" borderId="17" xfId="5" applyNumberFormat="1" applyFill="1" applyBorder="1">
      <alignment horizontal="right"/>
    </xf>
    <xf numFmtId="167" fontId="7" fillId="2" borderId="17" xfId="3" applyNumberFormat="1" applyBorder="1" applyProtection="1">
      <alignment horizontal="right"/>
      <protection locked="0"/>
    </xf>
    <xf numFmtId="4" fontId="7" fillId="5" borderId="17" xfId="3" applyFill="1" applyBorder="1" applyProtection="1">
      <alignment horizontal="right"/>
      <protection locked="0"/>
    </xf>
    <xf numFmtId="176" fontId="7" fillId="3" borderId="2" xfId="5" applyNumberFormat="1" applyFont="1" applyBorder="1">
      <alignment horizontal="right"/>
    </xf>
    <xf numFmtId="176" fontId="7" fillId="3" borderId="12" xfId="5" applyNumberFormat="1" applyFont="1" applyBorder="1">
      <alignment horizontal="right"/>
    </xf>
    <xf numFmtId="177" fontId="7" fillId="3" borderId="2" xfId="4" applyNumberFormat="1" applyFont="1" applyFill="1" applyBorder="1" applyAlignment="1">
      <alignment horizontal="right"/>
    </xf>
    <xf numFmtId="4" fontId="7" fillId="3" borderId="2" xfId="5" applyFont="1" applyBorder="1">
      <alignment horizontal="right"/>
    </xf>
    <xf numFmtId="164" fontId="7" fillId="3" borderId="2" xfId="5" applyNumberFormat="1" applyFont="1" applyBorder="1">
      <alignment horizontal="right"/>
    </xf>
    <xf numFmtId="4" fontId="7" fillId="3" borderId="12" xfId="5" applyFont="1" applyBorder="1">
      <alignment horizontal="right"/>
    </xf>
    <xf numFmtId="164" fontId="7" fillId="3" borderId="3" xfId="5" applyNumberFormat="1" applyFont="1" applyBorder="1">
      <alignment horizontal="right"/>
    </xf>
    <xf numFmtId="167" fontId="7" fillId="3" borderId="2" xfId="5" applyNumberFormat="1" applyFont="1" applyBorder="1">
      <alignment horizontal="right"/>
    </xf>
    <xf numFmtId="167" fontId="7" fillId="3" borderId="12" xfId="5" applyNumberFormat="1" applyFont="1" applyBorder="1">
      <alignment horizontal="right"/>
    </xf>
    <xf numFmtId="169" fontId="7" fillId="3" borderId="2" xfId="5" applyNumberFormat="1" applyFont="1" applyBorder="1">
      <alignment horizontal="right"/>
    </xf>
    <xf numFmtId="169" fontId="7" fillId="3" borderId="12" xfId="5" applyNumberFormat="1" applyFont="1" applyBorder="1">
      <alignment horizontal="right"/>
    </xf>
    <xf numFmtId="164" fontId="7" fillId="3" borderId="12" xfId="5" applyNumberFormat="1" applyFont="1" applyBorder="1">
      <alignment horizontal="right"/>
    </xf>
    <xf numFmtId="4" fontId="7" fillId="3" borderId="3" xfId="5" applyFont="1" applyBorder="1">
      <alignment horizontal="right"/>
    </xf>
    <xf numFmtId="164" fontId="7" fillId="4" borderId="2" xfId="5" applyNumberFormat="1" applyFont="1" applyFill="1" applyBorder="1">
      <alignment horizontal="right"/>
    </xf>
    <xf numFmtId="4" fontId="7" fillId="4" borderId="2" xfId="5" applyFont="1" applyFill="1" applyBorder="1">
      <alignment horizontal="right"/>
    </xf>
    <xf numFmtId="4" fontId="7" fillId="4" borderId="12" xfId="5" applyFont="1" applyFill="1" applyBorder="1">
      <alignment horizontal="right"/>
    </xf>
    <xf numFmtId="176" fontId="7" fillId="3" borderId="2" xfId="5" applyNumberFormat="1" applyBorder="1">
      <alignment horizontal="right"/>
    </xf>
    <xf numFmtId="176" fontId="7" fillId="3" borderId="12" xfId="5" applyNumberFormat="1" applyBorder="1">
      <alignment horizontal="right"/>
    </xf>
    <xf numFmtId="167" fontId="7" fillId="3" borderId="3" xfId="5" applyNumberFormat="1" applyBorder="1">
      <alignment horizontal="right"/>
    </xf>
    <xf numFmtId="4" fontId="7" fillId="3" borderId="16" xfId="5" applyBorder="1">
      <alignment horizontal="right"/>
    </xf>
    <xf numFmtId="169" fontId="7" fillId="3" borderId="17" xfId="5" applyNumberFormat="1" applyBorder="1">
      <alignment horizontal="right"/>
    </xf>
    <xf numFmtId="164" fontId="7" fillId="3" borderId="17" xfId="5" applyNumberFormat="1" applyBorder="1">
      <alignment horizontal="right"/>
    </xf>
    <xf numFmtId="4" fontId="7" fillId="3" borderId="2" xfId="5" applyFill="1" applyBorder="1">
      <alignment horizontal="right"/>
    </xf>
    <xf numFmtId="4" fontId="7" fillId="3" borderId="17" xfId="5" applyNumberFormat="1" applyBorder="1">
      <alignment horizontal="right"/>
    </xf>
    <xf numFmtId="4" fontId="7" fillId="4" borderId="2" xfId="5" applyFill="1" applyBorder="1">
      <alignment horizontal="right"/>
    </xf>
    <xf numFmtId="4" fontId="7" fillId="4" borderId="12" xfId="5" applyFill="1" applyBorder="1">
      <alignment horizontal="right"/>
    </xf>
    <xf numFmtId="4" fontId="31" fillId="7" borderId="17" xfId="5" applyNumberFormat="1" applyFont="1" applyFill="1" applyBorder="1">
      <alignment horizontal="right"/>
    </xf>
    <xf numFmtId="164" fontId="31" fillId="7" borderId="12" xfId="5" applyNumberFormat="1" applyFont="1" applyFill="1" applyBorder="1">
      <alignment horizontal="right"/>
    </xf>
    <xf numFmtId="176" fontId="7" fillId="2" borderId="2" xfId="3" applyNumberFormat="1" applyFont="1" applyBorder="1" applyProtection="1">
      <alignment horizontal="right"/>
      <protection locked="0"/>
    </xf>
    <xf numFmtId="4" fontId="7" fillId="2" borderId="2" xfId="3" applyFont="1" applyBorder="1" applyProtection="1">
      <alignment horizontal="right"/>
      <protection locked="0"/>
    </xf>
    <xf numFmtId="4" fontId="7" fillId="2" borderId="12" xfId="3" applyFont="1" applyBorder="1" applyProtection="1">
      <alignment horizontal="right"/>
      <protection locked="0"/>
    </xf>
    <xf numFmtId="4" fontId="7" fillId="2" borderId="15" xfId="3" applyFont="1" applyBorder="1" applyProtection="1">
      <alignment horizontal="right"/>
      <protection locked="0"/>
    </xf>
    <xf numFmtId="4" fontId="7" fillId="2" borderId="17" xfId="3" applyFont="1" applyBorder="1" applyProtection="1">
      <alignment horizontal="right"/>
      <protection locked="0"/>
    </xf>
    <xf numFmtId="4" fontId="7" fillId="2" borderId="16" xfId="3" applyFont="1" applyBorder="1" applyProtection="1">
      <alignment horizontal="right"/>
      <protection locked="0"/>
    </xf>
    <xf numFmtId="169" fontId="7" fillId="2" borderId="17" xfId="3" applyNumberFormat="1" applyFont="1" applyBorder="1" applyProtection="1">
      <alignment horizontal="right"/>
      <protection locked="0"/>
    </xf>
    <xf numFmtId="169" fontId="7" fillId="2" borderId="16" xfId="3" applyNumberFormat="1" applyFont="1" applyBorder="1" applyProtection="1">
      <alignment horizontal="right"/>
      <protection locked="0"/>
    </xf>
    <xf numFmtId="164" fontId="7" fillId="2" borderId="16" xfId="3" applyNumberFormat="1" applyFont="1" applyBorder="1" applyProtection="1">
      <alignment horizontal="right"/>
      <protection locked="0"/>
    </xf>
    <xf numFmtId="4" fontId="7" fillId="4" borderId="17" xfId="3" applyFont="1" applyFill="1" applyBorder="1" applyProtection="1">
      <alignment horizontal="right"/>
      <protection locked="0"/>
    </xf>
    <xf numFmtId="4" fontId="7" fillId="4" borderId="16" xfId="3" applyFont="1" applyFill="1" applyBorder="1" applyProtection="1">
      <alignment horizontal="right"/>
      <protection locked="0"/>
    </xf>
    <xf numFmtId="4" fontId="7" fillId="3" borderId="17" xfId="3" applyFill="1" applyBorder="1" applyProtection="1">
      <alignment horizontal="right"/>
      <protection locked="0"/>
    </xf>
    <xf numFmtId="4" fontId="7" fillId="3" borderId="15" xfId="3" applyFill="1" applyBorder="1" applyProtection="1">
      <alignment horizontal="right"/>
      <protection locked="0"/>
    </xf>
    <xf numFmtId="4" fontId="7" fillId="3" borderId="2" xfId="3" applyFill="1" applyBorder="1" applyProtection="1">
      <alignment horizontal="right"/>
      <protection locked="0"/>
    </xf>
    <xf numFmtId="164" fontId="8" fillId="4" borderId="2" xfId="5" applyNumberFormat="1" applyFont="1" applyFill="1" applyBorder="1">
      <alignment horizontal="right"/>
    </xf>
    <xf numFmtId="164" fontId="8" fillId="4" borderId="12" xfId="5" applyNumberFormat="1" applyFont="1" applyFill="1" applyBorder="1">
      <alignment horizontal="right"/>
    </xf>
    <xf numFmtId="164" fontId="31" fillId="7" borderId="2" xfId="5" applyNumberFormat="1" applyFont="1" applyFill="1" applyBorder="1">
      <alignment horizontal="right"/>
    </xf>
    <xf numFmtId="164" fontId="4" fillId="4" borderId="11" xfId="5" applyNumberFormat="1" applyFont="1" applyFill="1" applyBorder="1">
      <alignment horizontal="right"/>
    </xf>
    <xf numFmtId="164" fontId="7" fillId="4" borderId="11" xfId="5" applyNumberFormat="1" applyFill="1" applyBorder="1">
      <alignment horizontal="right"/>
    </xf>
    <xf numFmtId="167" fontId="7" fillId="2" borderId="16" xfId="3" applyNumberFormat="1" applyFill="1" applyBorder="1" applyProtection="1">
      <alignment horizontal="right"/>
      <protection locked="0"/>
    </xf>
    <xf numFmtId="164" fontId="7" fillId="2" borderId="15" xfId="3" applyNumberFormat="1" applyFill="1" applyBorder="1" applyProtection="1">
      <alignment horizontal="right"/>
      <protection locked="0"/>
    </xf>
    <xf numFmtId="164" fontId="8" fillId="5" borderId="17" xfId="3" applyNumberFormat="1" applyFont="1" applyFill="1" applyBorder="1" applyProtection="1">
      <alignment horizontal="right"/>
      <protection locked="0"/>
    </xf>
    <xf numFmtId="176" fontId="0" fillId="2" borderId="2" xfId="0" applyNumberFormat="1" applyFill="1" applyBorder="1"/>
    <xf numFmtId="176" fontId="0" fillId="2" borderId="12" xfId="0" applyNumberFormat="1" applyFill="1" applyBorder="1"/>
    <xf numFmtId="0" fontId="0" fillId="2" borderId="2" xfId="0" applyFill="1" applyBorder="1"/>
    <xf numFmtId="0" fontId="0" fillId="2" borderId="12" xfId="0" applyFill="1" applyBorder="1"/>
    <xf numFmtId="0" fontId="0" fillId="2" borderId="15" xfId="0" applyFill="1" applyBorder="1"/>
    <xf numFmtId="164" fontId="0" fillId="2" borderId="17" xfId="0" applyNumberFormat="1" applyFill="1" applyBorder="1"/>
    <xf numFmtId="164" fontId="0" fillId="2" borderId="16" xfId="0" applyNumberFormat="1" applyFill="1" applyBorder="1"/>
    <xf numFmtId="0" fontId="0" fillId="4" borderId="17" xfId="0" applyFill="1" applyBorder="1"/>
    <xf numFmtId="0" fontId="0" fillId="4" borderId="16" xfId="0" applyFill="1" applyBorder="1"/>
    <xf numFmtId="4" fontId="7" fillId="2" borderId="12" xfId="3" applyBorder="1" applyProtection="1">
      <alignment horizontal="right"/>
      <protection locked="0"/>
    </xf>
    <xf numFmtId="4" fontId="7" fillId="2" borderId="3" xfId="3" applyBorder="1" applyProtection="1">
      <alignment horizontal="right"/>
      <protection locked="0"/>
    </xf>
    <xf numFmtId="164" fontId="7" fillId="2" borderId="3" xfId="3" applyNumberFormat="1" applyBorder="1" applyProtection="1">
      <alignment horizontal="right"/>
      <protection locked="0"/>
    </xf>
    <xf numFmtId="0" fontId="0" fillId="0" borderId="2" xfId="0" applyFill="1" applyBorder="1"/>
    <xf numFmtId="178" fontId="7" fillId="0" borderId="18" xfId="4" applyNumberFormat="1" applyFont="1" applyBorder="1" applyAlignment="1">
      <alignment vertical="top"/>
    </xf>
    <xf numFmtId="176" fontId="7" fillId="0" borderId="19" xfId="4" applyNumberFormat="1" applyFont="1" applyBorder="1" applyAlignment="1">
      <alignment vertical="top"/>
    </xf>
    <xf numFmtId="176" fontId="7" fillId="0" borderId="20" xfId="4" applyNumberFormat="1" applyFont="1" applyBorder="1" applyAlignment="1">
      <alignment vertical="top"/>
    </xf>
    <xf numFmtId="176" fontId="7" fillId="0" borderId="18" xfId="4" applyNumberFormat="1" applyFont="1" applyBorder="1" applyAlignment="1">
      <alignment vertical="top"/>
    </xf>
    <xf numFmtId="165" fontId="7" fillId="0" borderId="20" xfId="4" applyNumberFormat="1" applyFont="1" applyBorder="1" applyAlignment="1">
      <alignment vertical="top"/>
    </xf>
    <xf numFmtId="177" fontId="7" fillId="0" borderId="19" xfId="4" applyNumberFormat="1" applyFont="1" applyBorder="1" applyAlignment="1">
      <alignment vertical="top"/>
    </xf>
    <xf numFmtId="43" fontId="7" fillId="0" borderId="20" xfId="4" applyNumberFormat="1" applyFont="1" applyBorder="1" applyAlignment="1">
      <alignment vertical="top"/>
    </xf>
    <xf numFmtId="177" fontId="7" fillId="0" borderId="20" xfId="4" applyNumberFormat="1" applyFont="1" applyBorder="1" applyAlignment="1">
      <alignment vertical="top"/>
    </xf>
    <xf numFmtId="165" fontId="7" fillId="0" borderId="26" xfId="4" applyNumberFormat="1" applyFont="1" applyBorder="1" applyAlignment="1">
      <alignment vertical="top"/>
    </xf>
    <xf numFmtId="179" fontId="7" fillId="0" borderId="19" xfId="4" applyNumberFormat="1" applyFont="1" applyBorder="1" applyAlignment="1">
      <alignment vertical="top"/>
    </xf>
    <xf numFmtId="179" fontId="7" fillId="0" borderId="20" xfId="4" applyNumberFormat="1" applyFont="1" applyBorder="1" applyAlignment="1">
      <alignment vertical="top"/>
    </xf>
    <xf numFmtId="178" fontId="31" fillId="7" borderId="18" xfId="4" applyNumberFormat="1" applyFont="1" applyFill="1" applyBorder="1" applyAlignment="1">
      <alignment vertical="top"/>
    </xf>
    <xf numFmtId="165" fontId="31" fillId="7" borderId="19" xfId="4" applyNumberFormat="1" applyFont="1" applyFill="1" applyBorder="1" applyAlignment="1">
      <alignment vertical="top"/>
    </xf>
    <xf numFmtId="43" fontId="31" fillId="7" borderId="19" xfId="4" applyNumberFormat="1" applyFont="1" applyFill="1" applyBorder="1" applyAlignment="1">
      <alignment vertical="top"/>
    </xf>
    <xf numFmtId="165" fontId="31" fillId="7" borderId="20" xfId="4" applyNumberFormat="1" applyFont="1" applyFill="1" applyBorder="1" applyAlignment="1">
      <alignment vertical="top"/>
    </xf>
    <xf numFmtId="164" fontId="36" fillId="0" borderId="0" xfId="0" applyNumberFormat="1" applyFont="1"/>
    <xf numFmtId="164" fontId="37" fillId="4" borderId="17" xfId="3" applyNumberFormat="1" applyFont="1" applyFill="1" applyBorder="1" applyProtection="1">
      <alignment horizontal="right"/>
      <protection locked="0"/>
    </xf>
    <xf numFmtId="164" fontId="32" fillId="7" borderId="0" xfId="0" applyNumberFormat="1" applyFont="1" applyFill="1"/>
    <xf numFmtId="0" fontId="32" fillId="7" borderId="0" xfId="0" applyFont="1" applyFill="1"/>
    <xf numFmtId="0" fontId="11" fillId="0" borderId="0" xfId="0" applyFont="1"/>
    <xf numFmtId="0" fontId="6" fillId="0" borderId="29" xfId="0" applyFont="1" applyBorder="1"/>
    <xf numFmtId="0" fontId="6" fillId="0" borderId="25" xfId="0" applyFont="1" applyBorder="1"/>
    <xf numFmtId="0" fontId="6" fillId="0" borderId="21" xfId="0" applyFont="1" applyBorder="1"/>
    <xf numFmtId="0" fontId="6" fillId="3" borderId="21" xfId="0" applyFont="1" applyFill="1" applyBorder="1"/>
    <xf numFmtId="180" fontId="38" fillId="0" borderId="22" xfId="0" applyNumberFormat="1" applyFont="1" applyBorder="1"/>
    <xf numFmtId="0" fontId="6" fillId="0" borderId="30" xfId="0" applyFont="1" applyBorder="1"/>
    <xf numFmtId="180" fontId="39" fillId="0" borderId="18" xfId="0" applyNumberFormat="1" applyFont="1" applyBorder="1"/>
    <xf numFmtId="180" fontId="39" fillId="0" borderId="19" xfId="0" applyNumberFormat="1" applyFont="1" applyBorder="1"/>
    <xf numFmtId="180" fontId="39" fillId="3" borderId="19" xfId="0" applyNumberFormat="1" applyFont="1" applyFill="1" applyBorder="1"/>
    <xf numFmtId="180" fontId="39" fillId="0" borderId="20" xfId="0" applyNumberFormat="1" applyFont="1" applyBorder="1"/>
    <xf numFmtId="180" fontId="39" fillId="0" borderId="59" xfId="0" applyNumberFormat="1" applyFont="1" applyBorder="1"/>
    <xf numFmtId="0" fontId="6" fillId="0" borderId="31" xfId="0" applyFont="1" applyBorder="1"/>
    <xf numFmtId="0" fontId="6" fillId="5" borderId="5" xfId="0" applyFont="1" applyFill="1" applyBorder="1"/>
    <xf numFmtId="0" fontId="6" fillId="5" borderId="4" xfId="0" applyFont="1" applyFill="1" applyBorder="1"/>
    <xf numFmtId="0" fontId="6" fillId="5" borderId="6" xfId="0" applyFont="1" applyFill="1" applyBorder="1"/>
    <xf numFmtId="180" fontId="38" fillId="5" borderId="32" xfId="0" applyNumberFormat="1" applyFont="1" applyFill="1" applyBorder="1"/>
    <xf numFmtId="180" fontId="38" fillId="5" borderId="33" xfId="0" applyNumberFormat="1" applyFont="1" applyFill="1" applyBorder="1"/>
    <xf numFmtId="180" fontId="38" fillId="3" borderId="33" xfId="0" applyNumberFormat="1" applyFont="1" applyFill="1" applyBorder="1"/>
    <xf numFmtId="0" fontId="6" fillId="5" borderId="34" xfId="0" applyFont="1" applyFill="1" applyBorder="1"/>
    <xf numFmtId="2" fontId="29" fillId="0" borderId="0" xfId="0" applyNumberFormat="1" applyFont="1"/>
    <xf numFmtId="0" fontId="29" fillId="0" borderId="0" xfId="0" applyFont="1"/>
    <xf numFmtId="0" fontId="0" fillId="0" borderId="0" xfId="0" applyFont="1" applyAlignment="1">
      <alignment wrapText="1"/>
    </xf>
    <xf numFmtId="0" fontId="12" fillId="0" borderId="0" xfId="0" applyFont="1" applyAlignment="1">
      <alignment horizontal="left" vertical="top" wrapText="1"/>
    </xf>
    <xf numFmtId="0" fontId="12" fillId="0" borderId="0" xfId="0" applyFont="1" applyAlignment="1">
      <alignment horizontal="left" vertical="top" wrapText="1" indent="1"/>
    </xf>
    <xf numFmtId="0" fontId="0" fillId="0" borderId="0" xfId="0" applyAlignment="1">
      <alignment horizontal="left" vertical="top" wrapText="1"/>
    </xf>
    <xf numFmtId="0" fontId="13" fillId="0" borderId="0" xfId="0" applyFont="1" applyAlignment="1">
      <alignment horizontal="left" vertical="top" wrapText="1"/>
    </xf>
    <xf numFmtId="0" fontId="19" fillId="0" borderId="0" xfId="0" applyFont="1" applyAlignment="1">
      <alignment horizontal="left" vertical="top" wrapText="1"/>
    </xf>
    <xf numFmtId="0" fontId="27" fillId="0" borderId="0" xfId="0" applyFont="1" applyAlignment="1">
      <alignment horizontal="left" vertical="top" wrapText="1"/>
    </xf>
    <xf numFmtId="0" fontId="0" fillId="0" borderId="0" xfId="0" applyFont="1" applyAlignment="1">
      <alignment horizontal="left" vertical="top" wrapText="1"/>
    </xf>
    <xf numFmtId="0" fontId="16" fillId="0" borderId="36" xfId="0" applyFont="1" applyBorder="1" applyAlignment="1">
      <alignment horizontal="center" vertical="top" wrapText="1"/>
    </xf>
    <xf numFmtId="0" fontId="12" fillId="0" borderId="0" xfId="0" applyFont="1" applyBorder="1" applyAlignment="1">
      <alignment vertical="top" wrapText="1"/>
    </xf>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17" fontId="5" fillId="0" borderId="10" xfId="0" applyNumberFormat="1" applyFont="1" applyBorder="1" applyAlignment="1">
      <alignment horizontal="center"/>
    </xf>
    <xf numFmtId="0" fontId="4" fillId="0" borderId="25" xfId="2" applyBorder="1">
      <alignment horizontal="center" vertical="center" wrapText="1"/>
    </xf>
    <xf numFmtId="0" fontId="4" fillId="0" borderId="11" xfId="2" applyBorder="1">
      <alignment horizontal="center" vertical="center" wrapText="1"/>
    </xf>
    <xf numFmtId="0" fontId="4" fillId="0" borderId="21" xfId="2" applyBorder="1" applyAlignment="1">
      <alignment horizontal="center" vertical="center" wrapText="1"/>
    </xf>
    <xf numFmtId="0" fontId="4" fillId="0" borderId="2" xfId="2" applyBorder="1" applyAlignment="1">
      <alignment horizontal="center" vertical="center" wrapText="1"/>
    </xf>
    <xf numFmtId="0" fontId="4" fillId="0" borderId="27" xfId="2" applyBorder="1" applyAlignment="1">
      <alignment horizontal="center" vertical="center" wrapText="1"/>
    </xf>
    <xf numFmtId="0" fontId="4" fillId="0" borderId="3" xfId="2" applyBorder="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4" fillId="0" borderId="2" xfId="2" applyBorder="1">
      <alignment horizontal="center" vertical="center" wrapText="1"/>
    </xf>
    <xf numFmtId="0" fontId="4" fillId="0" borderId="25" xfId="2" applyFont="1" applyBorder="1">
      <alignment horizontal="center" vertical="center" wrapText="1"/>
    </xf>
    <xf numFmtId="0" fontId="4" fillId="0" borderId="21" xfId="2" applyBorder="1">
      <alignment horizontal="center" vertical="center" wrapText="1"/>
    </xf>
    <xf numFmtId="0" fontId="4" fillId="0" borderId="22" xfId="2" applyBorder="1">
      <alignment horizontal="center" vertical="center" wrapText="1"/>
    </xf>
    <xf numFmtId="17" fontId="4" fillId="0" borderId="25" xfId="2" applyNumberFormat="1" applyFont="1" applyBorder="1">
      <alignment horizontal="center" vertical="center" wrapText="1"/>
    </xf>
    <xf numFmtId="17" fontId="4" fillId="0" borderId="4" xfId="2" applyNumberFormat="1" applyBorder="1" applyAlignment="1">
      <alignment horizontal="center" vertical="center" wrapText="1"/>
    </xf>
    <xf numFmtId="0" fontId="4" fillId="0" borderId="4" xfId="2" applyBorder="1" applyAlignment="1">
      <alignment horizontal="center" vertical="center" wrapText="1"/>
    </xf>
    <xf numFmtId="17" fontId="4" fillId="0" borderId="5" xfId="2" applyNumberFormat="1" applyFont="1" applyBorder="1" applyAlignment="1">
      <alignment horizontal="center" vertical="center" wrapText="1"/>
    </xf>
    <xf numFmtId="0" fontId="4" fillId="0" borderId="6" xfId="2" applyBorder="1" applyAlignment="1">
      <alignment horizontal="center" vertical="center" wrapText="1"/>
    </xf>
    <xf numFmtId="0" fontId="4" fillId="0" borderId="5" xfId="2" applyFont="1" applyBorder="1" applyAlignment="1">
      <alignment horizontal="center" vertical="center" wrapText="1"/>
    </xf>
    <xf numFmtId="0" fontId="0" fillId="0" borderId="4" xfId="0" applyBorder="1" applyAlignment="1">
      <alignment horizontal="center" vertical="center" wrapText="1"/>
    </xf>
    <xf numFmtId="17" fontId="4" fillId="0" borderId="4" xfId="2" applyNumberFormat="1" applyFont="1" applyBorder="1" applyAlignment="1">
      <alignment horizontal="center" vertical="center" wrapText="1"/>
    </xf>
    <xf numFmtId="17" fontId="4" fillId="0" borderId="8" xfId="2" applyNumberFormat="1" applyFont="1" applyBorder="1" applyAlignment="1">
      <alignment horizontal="center" vertical="center" wrapText="1"/>
    </xf>
    <xf numFmtId="0" fontId="4" fillId="0" borderId="9" xfId="2" applyBorder="1" applyAlignment="1">
      <alignment horizontal="center" vertical="center" wrapText="1"/>
    </xf>
    <xf numFmtId="17" fontId="4" fillId="0" borderId="5" xfId="2" applyNumberFormat="1" applyBorder="1" applyAlignment="1">
      <alignment horizontal="center" vertical="center" wrapText="1"/>
    </xf>
    <xf numFmtId="0" fontId="0" fillId="0" borderId="0" xfId="0" applyAlignment="1">
      <alignment wrapText="1"/>
    </xf>
    <xf numFmtId="0" fontId="4" fillId="0" borderId="27" xfId="2" applyBorder="1">
      <alignment horizontal="center" vertical="center" wrapText="1"/>
    </xf>
    <xf numFmtId="0" fontId="4" fillId="0" borderId="3" xfId="2" applyBorder="1">
      <alignment horizontal="center" vertical="center" wrapText="1"/>
    </xf>
    <xf numFmtId="0" fontId="6" fillId="0" borderId="0" xfId="0" applyFont="1" applyAlignment="1">
      <alignment vertical="justify"/>
    </xf>
    <xf numFmtId="0" fontId="19" fillId="0" borderId="50" xfId="0" applyFont="1" applyBorder="1" applyAlignment="1">
      <alignment horizontal="center" vertical="center" textRotation="90" wrapText="1"/>
    </xf>
    <xf numFmtId="0" fontId="19" fillId="0" borderId="51" xfId="0" applyFont="1" applyBorder="1" applyAlignment="1">
      <alignment horizontal="center" vertical="center" textRotation="90" wrapText="1"/>
    </xf>
    <xf numFmtId="0" fontId="19" fillId="0" borderId="55"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2" xfId="0" applyFont="1" applyBorder="1" applyAlignment="1">
      <alignment horizontal="center" vertical="center" wrapText="1"/>
    </xf>
    <xf numFmtId="0" fontId="12" fillId="0" borderId="0" xfId="0" applyFont="1" applyAlignment="1">
      <alignment horizontal="center"/>
    </xf>
    <xf numFmtId="0" fontId="0" fillId="0" borderId="0" xfId="0" applyAlignment="1">
      <alignment horizontal="center"/>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13" fillId="0" borderId="8" xfId="0" applyFont="1" applyBorder="1" applyAlignment="1">
      <alignment wrapText="1"/>
    </xf>
    <xf numFmtId="0" fontId="13" fillId="0" borderId="43" xfId="0" applyFont="1" applyBorder="1" applyAlignment="1">
      <alignment wrapText="1"/>
    </xf>
    <xf numFmtId="0" fontId="14" fillId="0" borderId="33" xfId="0" applyFont="1" applyBorder="1"/>
    <xf numFmtId="0" fontId="13" fillId="0" borderId="23" xfId="0" applyFont="1" applyBorder="1"/>
    <xf numFmtId="0" fontId="13" fillId="0" borderId="35" xfId="0" applyFont="1" applyBorder="1"/>
    <xf numFmtId="0" fontId="13" fillId="0" borderId="40" xfId="0" applyFont="1" applyBorder="1" applyAlignment="1">
      <alignment horizontal="center" wrapText="1"/>
    </xf>
    <xf numFmtId="0" fontId="13" fillId="0" borderId="41" xfId="0" applyFont="1" applyBorder="1" applyAlignment="1">
      <alignment horizontal="center" wrapText="1"/>
    </xf>
    <xf numFmtId="0" fontId="13" fillId="0" borderId="42" xfId="0" applyFont="1" applyBorder="1" applyAlignment="1">
      <alignment horizontal="center" wrapText="1"/>
    </xf>
    <xf numFmtId="0" fontId="13" fillId="0" borderId="37" xfId="0" applyFont="1" applyBorder="1"/>
    <xf numFmtId="0" fontId="13" fillId="0" borderId="38" xfId="0" applyFont="1" applyBorder="1"/>
    <xf numFmtId="0" fontId="13" fillId="0" borderId="8" xfId="0" applyFont="1" applyBorder="1" applyAlignment="1">
      <alignment horizontal="center"/>
    </xf>
    <xf numFmtId="0" fontId="13" fillId="0" borderId="9" xfId="0" applyFont="1" applyBorder="1" applyAlignment="1">
      <alignment horizontal="center"/>
    </xf>
    <xf numFmtId="0" fontId="13" fillId="0" borderId="32" xfId="0" applyFont="1" applyBorder="1"/>
    <xf numFmtId="0" fontId="13" fillId="0" borderId="39" xfId="0" applyFont="1" applyBorder="1"/>
    <xf numFmtId="0" fontId="16" fillId="0" borderId="23" xfId="0" applyFont="1" applyBorder="1" applyAlignment="1">
      <alignment horizontal="center" vertical="top" wrapText="1"/>
    </xf>
    <xf numFmtId="0" fontId="16" fillId="0" borderId="32" xfId="0" applyFont="1" applyBorder="1" applyAlignment="1">
      <alignment horizontal="center" vertical="top" wrapText="1"/>
    </xf>
    <xf numFmtId="0" fontId="16" fillId="0" borderId="24" xfId="0" applyFont="1" applyBorder="1" applyAlignment="1">
      <alignment horizontal="center" vertical="top" wrapText="1"/>
    </xf>
    <xf numFmtId="0" fontId="16" fillId="0" borderId="34" xfId="0" applyFont="1" applyBorder="1" applyAlignment="1">
      <alignment horizontal="center" vertical="top" wrapText="1"/>
    </xf>
    <xf numFmtId="0" fontId="16" fillId="0" borderId="29" xfId="0" applyFont="1" applyBorder="1" applyAlignment="1">
      <alignment horizontal="center" vertical="top" wrapText="1"/>
    </xf>
    <xf numFmtId="0" fontId="16" fillId="0" borderId="31" xfId="0" applyFont="1" applyBorder="1" applyAlignment="1">
      <alignment horizontal="center" vertical="top" wrapText="1"/>
    </xf>
    <xf numFmtId="0" fontId="0" fillId="0" borderId="31" xfId="0" applyBorder="1" applyAlignment="1">
      <alignment horizontal="center" vertical="top" wrapText="1"/>
    </xf>
    <xf numFmtId="0" fontId="0" fillId="0" borderId="30" xfId="0" applyBorder="1" applyAlignment="1">
      <alignment horizontal="center" vertical="top" wrapText="1"/>
    </xf>
    <xf numFmtId="0" fontId="16" fillId="0" borderId="29" xfId="0" applyFont="1" applyBorder="1" applyAlignment="1">
      <alignment vertical="top" wrapText="1"/>
    </xf>
    <xf numFmtId="0" fontId="16" fillId="0" borderId="30" xfId="0" applyFont="1" applyBorder="1" applyAlignment="1">
      <alignment vertical="top" wrapText="1"/>
    </xf>
    <xf numFmtId="0" fontId="16" fillId="0" borderId="30" xfId="0" applyFont="1" applyBorder="1" applyAlignment="1">
      <alignment horizontal="center" vertical="top" wrapText="1"/>
    </xf>
    <xf numFmtId="0" fontId="15" fillId="0" borderId="0" xfId="0" applyFont="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9" xfId="0" applyFont="1" applyBorder="1" applyAlignment="1">
      <alignment horizontal="center" vertical="center" textRotation="90" wrapText="1"/>
    </xf>
    <xf numFmtId="0" fontId="12" fillId="0" borderId="30" xfId="0" applyFont="1" applyBorder="1" applyAlignment="1">
      <alignment horizontal="center" vertical="center" textRotation="90" wrapText="1"/>
    </xf>
    <xf numFmtId="0" fontId="15"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0" fontId="0" fillId="0" borderId="2"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3" xfId="0" applyBorder="1" applyAlignment="1">
      <alignment horizontal="center" vertical="center" wrapText="1"/>
    </xf>
    <xf numFmtId="3" fontId="0" fillId="0" borderId="56" xfId="0" applyNumberFormat="1" applyBorder="1" applyAlignment="1">
      <alignment horizontal="center" vertical="center" wrapText="1"/>
    </xf>
    <xf numFmtId="0" fontId="0" fillId="0" borderId="56" xfId="0" applyBorder="1" applyAlignment="1">
      <alignment horizontal="center" vertical="center"/>
    </xf>
    <xf numFmtId="0" fontId="0" fillId="0" borderId="13" xfId="0" applyBorder="1" applyAlignment="1">
      <alignment horizontal="center" vertical="center"/>
    </xf>
    <xf numFmtId="0" fontId="0" fillId="0" borderId="57" xfId="0" applyBorder="1" applyAlignment="1">
      <alignment horizontal="center" vertical="center"/>
    </xf>
    <xf numFmtId="0" fontId="0" fillId="0" borderId="0" xfId="0" applyAlignment="1">
      <alignment vertical="center" wrapText="1"/>
    </xf>
  </cellXfs>
  <cellStyles count="6">
    <cellStyle name="Заголовок" xfId="1"/>
    <cellStyle name="ЗаголовокСтолбца" xfId="2"/>
    <cellStyle name="Значение" xfId="3"/>
    <cellStyle name="Обычный" xfId="0" builtinId="0"/>
    <cellStyle name="Финансовый" xfId="4" builtinId="3"/>
    <cellStyle name="Формула"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0;&#1086;&#1088;&#1084;&#1072;%2046%20&#1069;&#1069;/&#1060;&#1086;&#1088;&#1084;&#1072;%2046%20&#1069;&#1069;/&#1044;&#1083;&#1103;%20&#1088;&#1072;&#1089;&#1095;&#1105;&#1090;&#1072;%20&#1090;&#1072;&#1088;&#1080;&#1092;&#1086;&#1074;/TSET.NET.2009.O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60;&#1086;&#1088;&#1084;&#1072;%2046%20&#1069;&#1069;/Documents%20and%20Settings/KuznetsovaNN/Application%20Data/Microsoft/Excel/&#1044;&#1083;&#1103;%20&#1088;&#1072;&#1089;&#1095;&#1105;&#1090;&#1072;%20&#1090;&#1072;&#1088;&#1080;&#1092;&#1086;&#1074;/TSET.NET.2009.O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60;&#1086;&#1088;&#1084;&#1072;%2046%20&#1069;&#1069;/&#1058;&#1072;&#1073;&#1083;&#1080;&#1094;&#1099;%20&#1076;&#1083;&#1103;%20&#1086;&#1073;&#1097;&#1077;&#1075;&#1086;%20&#1073;&#1072;&#1083;&#1072;&#1085;&#1089;&#1072;%20&#1085;&#1072;%202014%20&#1075;&#1086;&#10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heetName val="4"/>
      <sheetName val="Лист3"/>
    </sheetNames>
    <sheetDataSet>
      <sheetData sheetId="0">
        <row r="25">
          <cell r="E25">
            <v>238.58799999999999</v>
          </cell>
          <cell r="G25">
            <v>528.226</v>
          </cell>
          <cell r="H25">
            <v>5</v>
          </cell>
          <cell r="I25">
            <v>219.86500000000001</v>
          </cell>
          <cell r="K25">
            <v>328.58499999999998</v>
          </cell>
          <cell r="L25">
            <v>5</v>
          </cell>
          <cell r="M25">
            <v>235.535</v>
          </cell>
          <cell r="O25">
            <v>856.81299999999999</v>
          </cell>
          <cell r="P25">
            <v>5</v>
          </cell>
          <cell r="Q25">
            <v>194.77199999999999</v>
          </cell>
          <cell r="S25">
            <v>208.52199999999999</v>
          </cell>
          <cell r="T25">
            <v>5</v>
          </cell>
          <cell r="U25">
            <v>202.374</v>
          </cell>
          <cell r="W25">
            <v>356.17</v>
          </cell>
          <cell r="Y25">
            <v>187.86199999999999</v>
          </cell>
          <cell r="AA25">
            <v>541.43799999999999</v>
          </cell>
          <cell r="AB25">
            <v>5</v>
          </cell>
          <cell r="AC25">
            <v>198.648</v>
          </cell>
          <cell r="AE25">
            <v>747.66300000000001</v>
          </cell>
          <cell r="AF25">
            <v>5</v>
          </cell>
          <cell r="AG25">
            <v>195.11600000000001</v>
          </cell>
          <cell r="AI25">
            <v>353.08300000000003</v>
          </cell>
          <cell r="AJ25">
            <v>5</v>
          </cell>
          <cell r="AK25">
            <v>191.04300000000001</v>
          </cell>
          <cell r="AM25">
            <v>654.00300000000004</v>
          </cell>
          <cell r="AN25">
            <v>5</v>
          </cell>
          <cell r="AO25">
            <v>202.548</v>
          </cell>
          <cell r="AQ25">
            <v>531.072</v>
          </cell>
          <cell r="AR25">
            <v>5</v>
          </cell>
          <cell r="AS25">
            <v>197.70500000000001</v>
          </cell>
          <cell r="AU25">
            <v>539.89700000000005</v>
          </cell>
          <cell r="AV25">
            <v>5</v>
          </cell>
          <cell r="AW25">
            <v>207.85900000000001</v>
          </cell>
          <cell r="AY25">
            <v>598.19500000000005</v>
          </cell>
          <cell r="AZ25">
            <v>5</v>
          </cell>
          <cell r="BA25">
            <v>2471.9149999999995</v>
          </cell>
          <cell r="BC25">
            <v>6243.6669999999995</v>
          </cell>
          <cell r="BD25">
            <v>60</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73"/>
  <sheetViews>
    <sheetView tabSelected="1" workbookViewId="0"/>
  </sheetViews>
  <sheetFormatPr defaultRowHeight="12.75"/>
  <cols>
    <col min="1" max="1" width="143.7109375" customWidth="1"/>
  </cols>
  <sheetData>
    <row r="1" spans="1:9" ht="18.75">
      <c r="A1" s="210" t="s">
        <v>194</v>
      </c>
      <c r="B1" s="200"/>
      <c r="C1" s="200"/>
      <c r="D1" s="200"/>
      <c r="E1" s="200"/>
      <c r="F1" s="200"/>
      <c r="G1" s="200"/>
      <c r="H1" s="200"/>
    </row>
    <row r="2" spans="1:9" ht="18.75">
      <c r="A2" s="210" t="s">
        <v>195</v>
      </c>
      <c r="B2" s="200"/>
      <c r="C2" s="200"/>
      <c r="D2" s="200"/>
      <c r="E2" s="200"/>
      <c r="F2" s="200"/>
      <c r="G2" s="200"/>
      <c r="H2" s="191"/>
    </row>
    <row r="3" spans="1:9" ht="18.75">
      <c r="A3" s="210" t="s">
        <v>196</v>
      </c>
      <c r="B3" s="200"/>
      <c r="C3" s="200"/>
      <c r="D3" s="200"/>
      <c r="E3" s="200"/>
      <c r="F3" s="200"/>
      <c r="G3" s="200"/>
      <c r="H3" s="191"/>
    </row>
    <row r="4" spans="1:9" ht="18.75">
      <c r="A4" s="229" t="s">
        <v>311</v>
      </c>
      <c r="B4" s="200"/>
      <c r="C4" s="200"/>
      <c r="D4" s="200"/>
      <c r="E4" s="200"/>
      <c r="F4" s="200"/>
      <c r="G4" s="200"/>
      <c r="H4" s="200"/>
    </row>
    <row r="6" spans="1:9" ht="37.5" customHeight="1">
      <c r="A6" s="213" t="s">
        <v>208</v>
      </c>
      <c r="B6" s="192"/>
      <c r="C6" s="192"/>
      <c r="D6" s="192"/>
      <c r="E6" s="192"/>
      <c r="F6" s="192"/>
      <c r="G6" s="192"/>
      <c r="H6" s="192"/>
      <c r="I6" s="192"/>
    </row>
    <row r="7" spans="1:9" ht="28.5" customHeight="1">
      <c r="A7" s="506" t="s">
        <v>312</v>
      </c>
      <c r="B7" s="192"/>
      <c r="C7" s="192"/>
      <c r="D7" s="192"/>
      <c r="E7" s="192"/>
      <c r="F7" s="192"/>
      <c r="G7" s="192"/>
      <c r="H7" s="192"/>
      <c r="I7" s="192"/>
    </row>
    <row r="8" spans="1:9">
      <c r="A8" s="211"/>
      <c r="B8" s="192"/>
      <c r="C8" s="192"/>
      <c r="D8" s="192"/>
      <c r="E8" s="192"/>
      <c r="F8" s="192"/>
      <c r="G8" s="192"/>
      <c r="H8" s="192"/>
      <c r="I8" s="192"/>
    </row>
    <row r="9" spans="1:9">
      <c r="A9" s="212" t="s">
        <v>197</v>
      </c>
      <c r="B9" s="192"/>
      <c r="C9" s="192"/>
      <c r="D9" s="192"/>
      <c r="E9" s="192"/>
      <c r="F9" s="192"/>
      <c r="G9" s="192"/>
      <c r="H9" s="192"/>
      <c r="I9" s="192"/>
    </row>
    <row r="10" spans="1:9">
      <c r="A10" s="503" t="s">
        <v>457</v>
      </c>
      <c r="B10" s="192"/>
      <c r="C10" s="192"/>
      <c r="D10" s="192"/>
      <c r="E10" s="192"/>
      <c r="F10" s="192"/>
      <c r="G10" s="192"/>
      <c r="H10" s="192"/>
      <c r="I10" s="192"/>
    </row>
    <row r="11" spans="1:9">
      <c r="A11" s="503" t="s">
        <v>458</v>
      </c>
      <c r="B11" s="192"/>
      <c r="C11" s="192"/>
      <c r="D11" s="192"/>
      <c r="E11" s="192"/>
      <c r="F11" s="192"/>
      <c r="G11" s="192"/>
      <c r="H11" s="192"/>
      <c r="I11" s="192"/>
    </row>
    <row r="12" spans="1:9">
      <c r="A12" s="192" t="s">
        <v>459</v>
      </c>
      <c r="B12" s="192"/>
      <c r="C12" s="192"/>
      <c r="D12" s="192"/>
      <c r="E12" s="192"/>
      <c r="F12" s="192"/>
      <c r="G12" s="192"/>
      <c r="H12" s="192"/>
      <c r="I12" s="192"/>
    </row>
    <row r="13" spans="1:9">
      <c r="A13" s="192"/>
      <c r="B13" s="192"/>
      <c r="C13" s="192"/>
      <c r="D13" s="192"/>
      <c r="E13" s="192"/>
      <c r="F13" s="192"/>
      <c r="G13" s="192"/>
      <c r="H13" s="192"/>
      <c r="I13" s="192"/>
    </row>
    <row r="14" spans="1:9">
      <c r="A14" s="503" t="s">
        <v>460</v>
      </c>
      <c r="B14" s="192"/>
      <c r="C14" s="192"/>
      <c r="D14" s="192"/>
      <c r="E14" s="192"/>
      <c r="F14" s="192"/>
      <c r="G14" s="192"/>
      <c r="H14" s="192"/>
      <c r="I14" s="192"/>
    </row>
    <row r="15" spans="1:9" ht="13.5" customHeight="1">
      <c r="A15" s="212" t="s">
        <v>198</v>
      </c>
      <c r="B15" s="192"/>
      <c r="C15" s="192"/>
      <c r="D15" s="192"/>
      <c r="E15" s="192"/>
      <c r="F15" s="192"/>
      <c r="G15" s="192"/>
      <c r="H15" s="192"/>
      <c r="I15" s="192"/>
    </row>
    <row r="16" spans="1:9">
      <c r="A16" s="192"/>
      <c r="B16" s="192"/>
      <c r="C16" s="192"/>
      <c r="D16" s="192"/>
      <c r="E16" s="192"/>
      <c r="F16" s="192"/>
      <c r="G16" s="192"/>
      <c r="H16" s="192"/>
      <c r="I16" s="192"/>
    </row>
    <row r="17" spans="1:9" ht="24" customHeight="1">
      <c r="A17" s="506" t="s">
        <v>313</v>
      </c>
      <c r="B17" s="192"/>
      <c r="C17" s="192"/>
      <c r="D17" s="192"/>
      <c r="E17" s="192"/>
      <c r="F17" s="192"/>
      <c r="G17" s="192"/>
      <c r="H17" s="192"/>
      <c r="I17" s="192"/>
    </row>
    <row r="18" spans="1:9">
      <c r="A18" s="192"/>
      <c r="B18" s="192"/>
      <c r="C18" s="192"/>
      <c r="D18" s="192"/>
      <c r="E18" s="192"/>
      <c r="F18" s="192"/>
      <c r="G18" s="192"/>
      <c r="H18" s="192"/>
      <c r="I18" s="192"/>
    </row>
    <row r="19" spans="1:9" ht="29.25" customHeight="1">
      <c r="A19" s="506" t="s">
        <v>461</v>
      </c>
      <c r="B19" s="192"/>
      <c r="C19" s="192"/>
      <c r="D19" s="192"/>
      <c r="E19" s="192"/>
      <c r="F19" s="192"/>
      <c r="G19" s="192"/>
      <c r="H19" s="192"/>
      <c r="I19" s="192"/>
    </row>
    <row r="20" spans="1:9">
      <c r="A20" s="192"/>
      <c r="B20" s="192"/>
      <c r="C20" s="192"/>
      <c r="D20" s="192"/>
      <c r="E20" s="192"/>
      <c r="F20" s="192"/>
      <c r="G20" s="192"/>
      <c r="H20" s="192"/>
      <c r="I20" s="192"/>
    </row>
    <row r="21" spans="1:9">
      <c r="A21" s="230" t="s">
        <v>314</v>
      </c>
      <c r="B21" s="192"/>
      <c r="C21" s="192"/>
      <c r="D21" s="192"/>
      <c r="E21" s="192"/>
      <c r="F21" s="192"/>
      <c r="G21" s="192"/>
      <c r="H21" s="192"/>
      <c r="I21" s="192"/>
    </row>
    <row r="22" spans="1:9">
      <c r="A22" s="192"/>
      <c r="B22" s="192"/>
      <c r="C22" s="192"/>
      <c r="D22" s="192"/>
      <c r="E22" s="192"/>
      <c r="F22" s="192"/>
      <c r="G22" s="192"/>
      <c r="H22" s="192"/>
      <c r="I22" s="192"/>
    </row>
    <row r="23" spans="1:9" ht="51" customHeight="1">
      <c r="A23" s="510" t="s">
        <v>462</v>
      </c>
      <c r="B23" s="192"/>
      <c r="C23" s="192"/>
      <c r="D23" s="192"/>
      <c r="E23" s="192"/>
      <c r="F23" s="192"/>
      <c r="G23" s="192"/>
      <c r="H23" s="192"/>
      <c r="I23" s="192"/>
    </row>
    <row r="24" spans="1:9">
      <c r="A24" s="192"/>
      <c r="B24" s="192"/>
      <c r="C24" s="192"/>
      <c r="D24" s="192"/>
      <c r="E24" s="192"/>
      <c r="F24" s="192"/>
      <c r="G24" s="192"/>
      <c r="H24" s="192"/>
      <c r="I24" s="192"/>
    </row>
    <row r="25" spans="1:9" ht="15">
      <c r="A25" s="214" t="s">
        <v>199</v>
      </c>
      <c r="B25" s="192"/>
      <c r="C25" s="192"/>
      <c r="D25" s="192"/>
      <c r="E25" s="192"/>
      <c r="F25" s="192"/>
      <c r="G25" s="192"/>
      <c r="H25" s="192"/>
      <c r="I25" s="192"/>
    </row>
    <row r="26" spans="1:9">
      <c r="A26" s="192"/>
      <c r="B26" s="192"/>
      <c r="C26" s="192"/>
      <c r="D26" s="192"/>
      <c r="E26" s="192"/>
      <c r="F26" s="192"/>
      <c r="G26" s="192"/>
      <c r="H26" s="192"/>
      <c r="I26" s="192"/>
    </row>
    <row r="27" spans="1:9" ht="29.25" customHeight="1">
      <c r="A27" s="506" t="s">
        <v>315</v>
      </c>
      <c r="B27" s="192"/>
      <c r="C27" s="192"/>
      <c r="D27" s="192"/>
      <c r="E27" s="192"/>
      <c r="F27" s="192"/>
      <c r="G27" s="192"/>
      <c r="H27" s="192"/>
      <c r="I27" s="192"/>
    </row>
    <row r="28" spans="1:9">
      <c r="A28" s="192"/>
      <c r="B28" s="192"/>
      <c r="C28" s="192"/>
      <c r="D28" s="192"/>
      <c r="E28" s="192"/>
      <c r="F28" s="192"/>
      <c r="G28" s="192"/>
      <c r="H28" s="192"/>
      <c r="I28" s="192"/>
    </row>
    <row r="29" spans="1:9" ht="15">
      <c r="A29" s="214" t="s">
        <v>200</v>
      </c>
      <c r="B29" s="192"/>
      <c r="C29" s="192"/>
      <c r="D29" s="506"/>
      <c r="E29" s="192"/>
      <c r="F29" s="192"/>
      <c r="G29" s="192"/>
      <c r="H29" s="192"/>
      <c r="I29" s="192"/>
    </row>
    <row r="30" spans="1:9">
      <c r="A30" s="192"/>
      <c r="B30" s="192"/>
      <c r="C30" s="192"/>
      <c r="D30" s="192"/>
      <c r="E30" s="192"/>
      <c r="F30" s="192"/>
      <c r="G30" s="192"/>
      <c r="H30" s="192"/>
      <c r="I30" s="192"/>
    </row>
    <row r="31" spans="1:9" ht="27" customHeight="1">
      <c r="A31" s="506" t="s">
        <v>201</v>
      </c>
      <c r="B31" s="192"/>
      <c r="C31" s="192"/>
      <c r="D31" s="192"/>
      <c r="E31" s="192"/>
      <c r="F31" s="192"/>
      <c r="G31" s="192"/>
      <c r="H31" s="192"/>
      <c r="I31" s="192"/>
    </row>
    <row r="32" spans="1:9" ht="27" customHeight="1">
      <c r="A32" s="506" t="s">
        <v>209</v>
      </c>
      <c r="B32" s="218"/>
      <c r="C32" s="218"/>
      <c r="D32" s="218"/>
      <c r="E32" s="218"/>
      <c r="F32" s="218"/>
      <c r="G32" s="218"/>
      <c r="H32" s="218"/>
      <c r="I32" s="218"/>
    </row>
    <row r="33" spans="1:9">
      <c r="A33" s="192"/>
      <c r="B33" s="192"/>
      <c r="C33" s="192"/>
      <c r="D33" s="192"/>
      <c r="E33" s="192"/>
      <c r="F33" s="192"/>
      <c r="G33" s="192"/>
      <c r="H33" s="192"/>
      <c r="I33" s="192"/>
    </row>
    <row r="34" spans="1:9" ht="15">
      <c r="A34" s="214" t="s">
        <v>202</v>
      </c>
      <c r="B34" s="192"/>
      <c r="C34" s="192"/>
      <c r="D34" s="192"/>
      <c r="E34" s="192"/>
      <c r="F34" s="192"/>
      <c r="G34" s="192"/>
      <c r="H34" s="192"/>
      <c r="I34" s="192"/>
    </row>
    <row r="35" spans="1:9">
      <c r="A35" s="192"/>
      <c r="B35" s="192"/>
      <c r="C35" s="192"/>
      <c r="D35" s="192"/>
      <c r="E35" s="192"/>
      <c r="F35" s="192"/>
      <c r="G35" s="192"/>
      <c r="H35" s="192"/>
      <c r="I35" s="192"/>
    </row>
    <row r="36" spans="1:9" ht="78" customHeight="1">
      <c r="A36" s="507" t="s">
        <v>203</v>
      </c>
      <c r="C36" s="192"/>
      <c r="D36" s="192"/>
      <c r="E36" s="192"/>
      <c r="F36" s="192"/>
      <c r="G36" s="192"/>
      <c r="H36" s="192"/>
      <c r="I36" s="192"/>
    </row>
    <row r="37" spans="1:9" ht="55.5" customHeight="1">
      <c r="A37" s="215" t="s">
        <v>204</v>
      </c>
      <c r="C37" s="192"/>
      <c r="D37" s="192"/>
      <c r="E37" s="192"/>
      <c r="F37" s="192"/>
      <c r="G37" s="192"/>
      <c r="H37" s="192"/>
      <c r="I37" s="192"/>
    </row>
    <row r="38" spans="1:9" ht="15.75">
      <c r="A38" s="118"/>
      <c r="C38" s="192"/>
      <c r="D38" s="192"/>
      <c r="E38" s="192"/>
      <c r="F38" s="192"/>
      <c r="G38" s="192"/>
      <c r="H38" s="192"/>
      <c r="I38" s="192"/>
    </row>
    <row r="39" spans="1:9" ht="15">
      <c r="A39" s="216" t="s">
        <v>207</v>
      </c>
      <c r="C39" s="192"/>
      <c r="D39" s="192"/>
      <c r="E39" s="192"/>
      <c r="F39" s="192"/>
      <c r="G39" s="192"/>
      <c r="H39" s="192"/>
      <c r="I39" s="192"/>
    </row>
    <row r="40" spans="1:9" ht="15.75">
      <c r="A40" s="118"/>
    </row>
    <row r="41" spans="1:9" ht="78" customHeight="1">
      <c r="A41" s="215" t="s">
        <v>205</v>
      </c>
    </row>
    <row r="42" spans="1:9" ht="21" customHeight="1">
      <c r="A42" s="219" t="s">
        <v>210</v>
      </c>
    </row>
    <row r="43" spans="1:9" ht="15.75">
      <c r="A43" s="217"/>
    </row>
    <row r="44" spans="1:9" ht="60.75" customHeight="1">
      <c r="A44" s="508" t="s">
        <v>211</v>
      </c>
    </row>
    <row r="45" spans="1:9" ht="15">
      <c r="A45" s="220" t="s">
        <v>212</v>
      </c>
    </row>
    <row r="46" spans="1:9" ht="11.25" customHeight="1">
      <c r="A46" s="220" t="s">
        <v>213</v>
      </c>
    </row>
    <row r="47" spans="1:9" ht="15">
      <c r="A47" s="220" t="s">
        <v>214</v>
      </c>
    </row>
    <row r="48" spans="1:9" ht="10.5" customHeight="1">
      <c r="A48" s="220"/>
    </row>
    <row r="49" spans="1:1" ht="18" customHeight="1">
      <c r="A49" s="220" t="s">
        <v>215</v>
      </c>
    </row>
    <row r="50" spans="1:1" ht="13.5" customHeight="1">
      <c r="A50" s="220"/>
    </row>
    <row r="51" spans="1:1" ht="48.75" customHeight="1">
      <c r="A51" s="508" t="s">
        <v>216</v>
      </c>
    </row>
    <row r="52" spans="1:1" ht="31.5" customHeight="1">
      <c r="A52" s="508" t="s">
        <v>217</v>
      </c>
    </row>
    <row r="53" spans="1:1" ht="30" customHeight="1">
      <c r="A53" s="508" t="s">
        <v>218</v>
      </c>
    </row>
    <row r="54" spans="1:1" ht="45.75" customHeight="1">
      <c r="A54" s="508" t="s">
        <v>219</v>
      </c>
    </row>
    <row r="55" spans="1:1" ht="43.5" customHeight="1">
      <c r="A55" s="508" t="s">
        <v>220</v>
      </c>
    </row>
    <row r="56" spans="1:1" ht="32.25" customHeight="1">
      <c r="A56" s="508" t="s">
        <v>221</v>
      </c>
    </row>
    <row r="57" spans="1:1" ht="30" customHeight="1">
      <c r="A57" s="508" t="s">
        <v>222</v>
      </c>
    </row>
    <row r="58" spans="1:1" ht="28.5" customHeight="1">
      <c r="A58" s="508" t="s">
        <v>223</v>
      </c>
    </row>
    <row r="59" spans="1:1" ht="43.5" customHeight="1">
      <c r="A59" s="508" t="s">
        <v>224</v>
      </c>
    </row>
    <row r="60" spans="1:1" ht="24" customHeight="1">
      <c r="A60" s="509" t="s">
        <v>225</v>
      </c>
    </row>
    <row r="61" spans="1:1" ht="29.25" customHeight="1">
      <c r="A61" s="508" t="s">
        <v>226</v>
      </c>
    </row>
    <row r="62" spans="1:1" ht="30" customHeight="1">
      <c r="A62" s="508" t="s">
        <v>227</v>
      </c>
    </row>
    <row r="63" spans="1:1" ht="28.5" customHeight="1">
      <c r="A63" s="508" t="s">
        <v>228</v>
      </c>
    </row>
    <row r="64" spans="1:1" ht="6.75" customHeight="1"/>
    <row r="65" spans="1:1" ht="15.75">
      <c r="A65" s="223" t="s">
        <v>229</v>
      </c>
    </row>
    <row r="66" spans="1:1" ht="7.5" customHeight="1">
      <c r="A66" s="118"/>
    </row>
    <row r="67" spans="1:1" ht="15.75">
      <c r="A67" s="217" t="s">
        <v>230</v>
      </c>
    </row>
    <row r="68" spans="1:1" ht="9" customHeight="1">
      <c r="A68" s="118"/>
    </row>
    <row r="69" spans="1:1" ht="15.75">
      <c r="A69" s="224" t="s">
        <v>231</v>
      </c>
    </row>
    <row r="70" spans="1:1" ht="15.75">
      <c r="A70" s="223" t="s">
        <v>232</v>
      </c>
    </row>
    <row r="71" spans="1:1" ht="9.75" customHeight="1">
      <c r="A71" s="221"/>
    </row>
    <row r="72" spans="1:1" ht="15.75">
      <c r="A72" s="217" t="s">
        <v>233</v>
      </c>
    </row>
    <row r="73" spans="1:1" ht="15.75">
      <c r="A73" s="118"/>
    </row>
    <row r="74" spans="1:1" ht="34.5" customHeight="1">
      <c r="A74" s="504" t="s">
        <v>234</v>
      </c>
    </row>
    <row r="75" spans="1:1" ht="6.75" customHeight="1">
      <c r="A75" s="118"/>
    </row>
    <row r="76" spans="1:1" ht="15.75">
      <c r="A76" s="118" t="s">
        <v>251</v>
      </c>
    </row>
    <row r="77" spans="1:1" ht="15.75">
      <c r="A77" s="225" t="s">
        <v>235</v>
      </c>
    </row>
    <row r="78" spans="1:1" ht="15.75">
      <c r="A78" s="225" t="s">
        <v>236</v>
      </c>
    </row>
    <row r="79" spans="1:1" ht="15.75">
      <c r="A79" s="225" t="s">
        <v>237</v>
      </c>
    </row>
    <row r="80" spans="1:1" ht="15.75">
      <c r="A80" s="225" t="s">
        <v>238</v>
      </c>
    </row>
    <row r="81" spans="1:1" ht="15.75">
      <c r="A81" s="225" t="s">
        <v>239</v>
      </c>
    </row>
    <row r="82" spans="1:1" ht="15.75">
      <c r="A82" s="225" t="s">
        <v>240</v>
      </c>
    </row>
    <row r="83" spans="1:1" ht="15.75">
      <c r="A83" s="225" t="s">
        <v>242</v>
      </c>
    </row>
    <row r="84" spans="1:1" ht="15.75">
      <c r="A84" s="225" t="s">
        <v>241</v>
      </c>
    </row>
    <row r="85" spans="1:1" ht="12.75" customHeight="1">
      <c r="A85" s="512" t="s">
        <v>252</v>
      </c>
    </row>
    <row r="86" spans="1:1" ht="12.75" customHeight="1">
      <c r="A86" s="512"/>
    </row>
    <row r="87" spans="1:1" ht="12.75" customHeight="1">
      <c r="A87" s="512"/>
    </row>
    <row r="88" spans="1:1" ht="12.75" customHeight="1">
      <c r="A88" s="512"/>
    </row>
    <row r="89" spans="1:1">
      <c r="A89" s="512" t="s">
        <v>253</v>
      </c>
    </row>
    <row r="90" spans="1:1" ht="9" customHeight="1">
      <c r="A90" s="512"/>
    </row>
    <row r="91" spans="1:1" ht="29.25" customHeight="1">
      <c r="A91" s="226" t="s">
        <v>254</v>
      </c>
    </row>
    <row r="92" spans="1:1" ht="22.5" customHeight="1">
      <c r="A92" s="225" t="s">
        <v>243</v>
      </c>
    </row>
    <row r="93" spans="1:1" ht="30.75" customHeight="1">
      <c r="A93" s="226" t="s">
        <v>255</v>
      </c>
    </row>
    <row r="94" spans="1:1" ht="27" customHeight="1">
      <c r="A94" s="226" t="s">
        <v>256</v>
      </c>
    </row>
    <row r="95" spans="1:1" ht="50.25" customHeight="1">
      <c r="A95" s="226" t="s">
        <v>257</v>
      </c>
    </row>
    <row r="96" spans="1:1" ht="26.25" customHeight="1">
      <c r="A96" s="226" t="s">
        <v>258</v>
      </c>
    </row>
    <row r="97" spans="1:1" ht="25.5" customHeight="1">
      <c r="A97" s="226" t="s">
        <v>259</v>
      </c>
    </row>
    <row r="98" spans="1:1" ht="19.5" customHeight="1">
      <c r="A98" s="512" t="s">
        <v>262</v>
      </c>
    </row>
    <row r="99" spans="1:1" ht="18.75" customHeight="1">
      <c r="A99" s="512"/>
    </row>
    <row r="100" spans="1:1" hidden="1">
      <c r="A100" s="512"/>
    </row>
    <row r="101" spans="1:1" ht="22.5" customHeight="1">
      <c r="A101" s="226" t="s">
        <v>260</v>
      </c>
    </row>
    <row r="102" spans="1:1" ht="22.5" customHeight="1">
      <c r="A102" s="226" t="s">
        <v>261</v>
      </c>
    </row>
    <row r="103" spans="1:1" ht="33.75" customHeight="1">
      <c r="A103" s="512" t="s">
        <v>263</v>
      </c>
    </row>
    <row r="104" spans="1:1" ht="16.5" customHeight="1">
      <c r="A104" s="512"/>
    </row>
    <row r="105" spans="1:1" ht="8.25" customHeight="1">
      <c r="A105" s="226"/>
    </row>
    <row r="106" spans="1:1" ht="15.75">
      <c r="A106" s="118" t="s">
        <v>244</v>
      </c>
    </row>
    <row r="107" spans="1:1" ht="15.75">
      <c r="A107" s="222" t="s">
        <v>245</v>
      </c>
    </row>
    <row r="108" spans="1:1" ht="15.75">
      <c r="A108" s="222" t="s">
        <v>246</v>
      </c>
    </row>
    <row r="109" spans="1:1" ht="30" customHeight="1">
      <c r="A109" s="505" t="s">
        <v>247</v>
      </c>
    </row>
    <row r="110" spans="1:1" ht="15.75">
      <c r="A110" s="222" t="s">
        <v>248</v>
      </c>
    </row>
    <row r="111" spans="1:1" ht="15.75">
      <c r="A111" s="222" t="s">
        <v>249</v>
      </c>
    </row>
    <row r="112" spans="1:1" ht="15.75">
      <c r="A112" s="222" t="s">
        <v>250</v>
      </c>
    </row>
    <row r="113" spans="1:1" ht="10.5" customHeight="1">
      <c r="A113" s="222"/>
    </row>
    <row r="114" spans="1:1" ht="15.75">
      <c r="A114" s="222" t="s">
        <v>265</v>
      </c>
    </row>
    <row r="115" spans="1:1" ht="8.25" customHeight="1">
      <c r="A115" s="222"/>
    </row>
    <row r="116" spans="1:1" ht="15.75">
      <c r="A116" s="227" t="s">
        <v>264</v>
      </c>
    </row>
    <row r="117" spans="1:1" ht="34.5" customHeight="1">
      <c r="A117" s="505" t="s">
        <v>266</v>
      </c>
    </row>
    <row r="118" spans="1:1" ht="30" customHeight="1">
      <c r="A118" s="505" t="s">
        <v>267</v>
      </c>
    </row>
    <row r="119" spans="1:1" ht="30.75" customHeight="1">
      <c r="A119" s="505" t="s">
        <v>268</v>
      </c>
    </row>
    <row r="120" spans="1:1" ht="29.25" customHeight="1">
      <c r="A120" s="505" t="s">
        <v>269</v>
      </c>
    </row>
    <row r="121" spans="1:1" ht="24.75" customHeight="1">
      <c r="A121" s="505" t="s">
        <v>270</v>
      </c>
    </row>
    <row r="122" spans="1:1" ht="29.25" customHeight="1">
      <c r="A122" s="505" t="s">
        <v>271</v>
      </c>
    </row>
    <row r="123" spans="1:1" ht="21.75" customHeight="1">
      <c r="A123" s="505" t="s">
        <v>272</v>
      </c>
    </row>
    <row r="124" spans="1:1" ht="23.25" customHeight="1">
      <c r="A124" s="505" t="s">
        <v>273</v>
      </c>
    </row>
    <row r="125" spans="1:1" ht="10.5" customHeight="1">
      <c r="A125" s="222"/>
    </row>
    <row r="126" spans="1:1" ht="15.75">
      <c r="A126" s="219" t="s">
        <v>274</v>
      </c>
    </row>
    <row r="127" spans="1:1" ht="15.75">
      <c r="A127" s="228"/>
    </row>
    <row r="128" spans="1:1" ht="47.25" customHeight="1">
      <c r="A128" s="504" t="s">
        <v>275</v>
      </c>
    </row>
    <row r="129" spans="1:1" ht="15.75">
      <c r="A129" s="504" t="s">
        <v>276</v>
      </c>
    </row>
    <row r="130" spans="1:1" ht="66" customHeight="1">
      <c r="A130" s="504" t="s">
        <v>277</v>
      </c>
    </row>
    <row r="131" spans="1:1" ht="43.5" customHeight="1">
      <c r="A131" s="504" t="s">
        <v>278</v>
      </c>
    </row>
    <row r="132" spans="1:1" ht="15.75">
      <c r="A132" s="504" t="s">
        <v>206</v>
      </c>
    </row>
    <row r="133" spans="1:1" ht="62.25" customHeight="1">
      <c r="A133" s="504" t="s">
        <v>279</v>
      </c>
    </row>
    <row r="134" spans="1:1" ht="15.75">
      <c r="A134" s="504"/>
    </row>
    <row r="135" spans="1:1" ht="113.25" customHeight="1">
      <c r="A135" s="504" t="s">
        <v>280</v>
      </c>
    </row>
    <row r="136" spans="1:1" ht="64.5" customHeight="1">
      <c r="A136" s="504" t="s">
        <v>281</v>
      </c>
    </row>
    <row r="137" spans="1:1" ht="15.75">
      <c r="A137" s="504"/>
    </row>
    <row r="138" spans="1:1" ht="53.25" customHeight="1">
      <c r="A138" s="504" t="s">
        <v>282</v>
      </c>
    </row>
    <row r="139" spans="1:1" ht="15.75">
      <c r="A139" s="504"/>
    </row>
    <row r="140" spans="1:1" ht="64.5" customHeight="1">
      <c r="A140" s="504" t="s">
        <v>283</v>
      </c>
    </row>
    <row r="141" spans="1:1" ht="15.75">
      <c r="A141" s="504"/>
    </row>
    <row r="142" spans="1:1" ht="45.75" customHeight="1">
      <c r="A142" s="504" t="s">
        <v>284</v>
      </c>
    </row>
    <row r="143" spans="1:1" ht="15.75">
      <c r="A143" s="504"/>
    </row>
    <row r="144" spans="1:1" ht="46.5" customHeight="1">
      <c r="A144" s="504" t="s">
        <v>285</v>
      </c>
    </row>
    <row r="145" spans="1:1" ht="15.75">
      <c r="A145" s="504"/>
    </row>
    <row r="146" spans="1:1" ht="31.5">
      <c r="A146" s="504" t="s">
        <v>286</v>
      </c>
    </row>
    <row r="147" spans="1:1" ht="15.75">
      <c r="A147" s="504"/>
    </row>
    <row r="148" spans="1:1" ht="63">
      <c r="A148" s="504" t="s">
        <v>287</v>
      </c>
    </row>
    <row r="149" spans="1:1" ht="15.75">
      <c r="A149" s="504"/>
    </row>
    <row r="150" spans="1:1" ht="63" customHeight="1">
      <c r="A150" s="504" t="s">
        <v>288</v>
      </c>
    </row>
    <row r="151" spans="1:1" ht="15.75">
      <c r="A151" s="504"/>
    </row>
    <row r="152" spans="1:1" ht="46.5" customHeight="1">
      <c r="A152" s="504" t="s">
        <v>289</v>
      </c>
    </row>
    <row r="153" spans="1:1" ht="15.75">
      <c r="A153" s="504" t="s">
        <v>290</v>
      </c>
    </row>
    <row r="154" spans="1:1" ht="15.75">
      <c r="A154" s="504" t="s">
        <v>291</v>
      </c>
    </row>
    <row r="155" spans="1:1" ht="15.75">
      <c r="A155" s="504" t="s">
        <v>292</v>
      </c>
    </row>
    <row r="156" spans="1:1" ht="15.75">
      <c r="A156" s="504" t="s">
        <v>293</v>
      </c>
    </row>
    <row r="157" spans="1:1" ht="15.75">
      <c r="A157" s="504" t="s">
        <v>294</v>
      </c>
    </row>
    <row r="158" spans="1:1" ht="63.75" customHeight="1">
      <c r="A158" s="504" t="s">
        <v>295</v>
      </c>
    </row>
    <row r="159" spans="1:1" ht="15.75">
      <c r="A159" s="504"/>
    </row>
    <row r="160" spans="1:1" ht="63" customHeight="1">
      <c r="A160" s="504" t="s">
        <v>296</v>
      </c>
    </row>
    <row r="161" spans="1:1" ht="47.25" customHeight="1">
      <c r="A161" s="504" t="s">
        <v>297</v>
      </c>
    </row>
    <row r="162" spans="1:1" ht="48" customHeight="1">
      <c r="A162" s="504" t="s">
        <v>298</v>
      </c>
    </row>
    <row r="163" spans="1:1" ht="31.5">
      <c r="A163" s="504" t="s">
        <v>299</v>
      </c>
    </row>
    <row r="164" spans="1:1" ht="31.5">
      <c r="A164" s="504" t="s">
        <v>300</v>
      </c>
    </row>
    <row r="165" spans="1:1" ht="31.5">
      <c r="A165" s="504" t="s">
        <v>301</v>
      </c>
    </row>
    <row r="166" spans="1:1" ht="48.75" customHeight="1">
      <c r="A166" s="504" t="s">
        <v>302</v>
      </c>
    </row>
    <row r="167" spans="1:1" ht="47.25" customHeight="1">
      <c r="A167" s="504" t="s">
        <v>303</v>
      </c>
    </row>
    <row r="168" spans="1:1" ht="47.25" customHeight="1">
      <c r="A168" s="504" t="s">
        <v>304</v>
      </c>
    </row>
    <row r="169" spans="1:1" ht="62.25" customHeight="1">
      <c r="A169" s="504" t="s">
        <v>305</v>
      </c>
    </row>
    <row r="170" spans="1:1" ht="30.75" customHeight="1">
      <c r="A170" s="504" t="s">
        <v>306</v>
      </c>
    </row>
    <row r="171" spans="1:1" ht="47.25" customHeight="1">
      <c r="A171" s="504" t="s">
        <v>307</v>
      </c>
    </row>
    <row r="172" spans="1:1" ht="26.25" customHeight="1">
      <c r="A172" s="504" t="s">
        <v>308</v>
      </c>
    </row>
    <row r="173" spans="1:1" ht="15.75">
      <c r="A173" s="228"/>
    </row>
  </sheetData>
  <mergeCells count="4">
    <mergeCell ref="A103:A104"/>
    <mergeCell ref="A89:A90"/>
    <mergeCell ref="A98:A100"/>
    <mergeCell ref="A85:A8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M29"/>
  <sheetViews>
    <sheetView topLeftCell="A13" workbookViewId="0">
      <selection activeCell="M8" sqref="M8"/>
    </sheetView>
  </sheetViews>
  <sheetFormatPr defaultRowHeight="12.75"/>
  <cols>
    <col min="1" max="1" width="3.5703125" style="208" customWidth="1"/>
    <col min="2" max="2" width="8.7109375" customWidth="1"/>
    <col min="3" max="3" width="16" customWidth="1"/>
    <col min="4" max="4" width="19.7109375" customWidth="1"/>
    <col min="5" max="5" width="11.28515625" customWidth="1"/>
    <col min="6" max="6" width="13.85546875" customWidth="1"/>
    <col min="7" max="7" width="8.28515625" customWidth="1"/>
    <col min="8" max="8" width="10.42578125" customWidth="1"/>
    <col min="9" max="9" width="22.42578125" customWidth="1"/>
    <col min="10" max="10" width="18.42578125" customWidth="1"/>
  </cols>
  <sheetData>
    <row r="1" spans="1:13" ht="15.75">
      <c r="A1" s="584" t="s">
        <v>326</v>
      </c>
      <c r="B1" s="583"/>
      <c r="C1" s="583"/>
      <c r="D1" s="583"/>
      <c r="E1" s="583"/>
      <c r="F1" s="583"/>
      <c r="G1" s="583"/>
      <c r="H1" s="583"/>
      <c r="I1" s="583"/>
    </row>
    <row r="2" spans="1:13">
      <c r="A2" s="204"/>
    </row>
    <row r="3" spans="1:13" ht="63.75">
      <c r="A3" s="205" t="s">
        <v>138</v>
      </c>
      <c r="B3" s="201" t="s">
        <v>68</v>
      </c>
      <c r="C3" s="201" t="s">
        <v>190</v>
      </c>
      <c r="D3" s="201" t="s">
        <v>185</v>
      </c>
      <c r="E3" s="201" t="s">
        <v>186</v>
      </c>
      <c r="F3" s="201" t="s">
        <v>187</v>
      </c>
      <c r="G3" s="201" t="s">
        <v>191</v>
      </c>
      <c r="H3" s="201" t="s">
        <v>193</v>
      </c>
      <c r="I3" s="201" t="s">
        <v>188</v>
      </c>
      <c r="J3" s="201" t="s">
        <v>189</v>
      </c>
      <c r="K3" s="190"/>
      <c r="L3" s="190"/>
      <c r="M3" s="190"/>
    </row>
    <row r="4" spans="1:13" ht="63.75">
      <c r="A4" s="206">
        <v>1</v>
      </c>
      <c r="B4" s="590" t="s">
        <v>71</v>
      </c>
      <c r="C4" s="231" t="s">
        <v>327</v>
      </c>
      <c r="D4" s="231" t="s">
        <v>328</v>
      </c>
      <c r="E4" s="231" t="s">
        <v>329</v>
      </c>
      <c r="F4" s="231" t="s">
        <v>330</v>
      </c>
      <c r="G4" s="231">
        <v>19.05</v>
      </c>
      <c r="H4" s="236">
        <v>29816</v>
      </c>
      <c r="I4" s="231" t="s">
        <v>331</v>
      </c>
      <c r="J4" s="238" t="s">
        <v>380</v>
      </c>
    </row>
    <row r="5" spans="1:13" ht="38.25">
      <c r="A5" s="206">
        <v>2</v>
      </c>
      <c r="B5" s="591"/>
      <c r="C5" s="231" t="s">
        <v>332</v>
      </c>
      <c r="D5" s="231" t="s">
        <v>333</v>
      </c>
      <c r="E5" s="231" t="s">
        <v>334</v>
      </c>
      <c r="F5" s="231" t="s">
        <v>335</v>
      </c>
      <c r="G5" s="231">
        <v>0</v>
      </c>
      <c r="H5" s="231">
        <v>0</v>
      </c>
      <c r="I5" s="231" t="s">
        <v>337</v>
      </c>
      <c r="J5" s="231" t="s">
        <v>336</v>
      </c>
    </row>
    <row r="6" spans="1:13">
      <c r="A6" s="206">
        <v>3</v>
      </c>
      <c r="B6" s="202" t="s">
        <v>72</v>
      </c>
      <c r="C6" s="201" t="s">
        <v>83</v>
      </c>
      <c r="D6" s="135"/>
      <c r="E6" s="135"/>
      <c r="F6" s="135"/>
      <c r="G6" s="135"/>
      <c r="H6" s="135"/>
      <c r="I6" s="135"/>
      <c r="J6" s="135"/>
    </row>
    <row r="7" spans="1:13" ht="89.25">
      <c r="A7" s="206">
        <v>4</v>
      </c>
      <c r="B7" s="202" t="s">
        <v>60</v>
      </c>
      <c r="C7" s="231" t="s">
        <v>338</v>
      </c>
      <c r="D7" s="231" t="s">
        <v>339</v>
      </c>
      <c r="E7" s="231" t="s">
        <v>340</v>
      </c>
      <c r="F7" s="231" t="s">
        <v>341</v>
      </c>
      <c r="G7" s="231">
        <v>7.45</v>
      </c>
      <c r="H7" s="231">
        <v>127</v>
      </c>
      <c r="I7" s="231" t="s">
        <v>342</v>
      </c>
      <c r="J7" s="231" t="s">
        <v>343</v>
      </c>
    </row>
    <row r="8" spans="1:13" ht="25.5">
      <c r="A8" s="206">
        <v>5</v>
      </c>
      <c r="B8" s="590" t="s">
        <v>73</v>
      </c>
      <c r="C8" s="231" t="s">
        <v>344</v>
      </c>
      <c r="D8" s="232" t="s">
        <v>328</v>
      </c>
      <c r="E8" s="233" t="s">
        <v>345</v>
      </c>
      <c r="F8" s="233" t="s">
        <v>346</v>
      </c>
      <c r="G8" s="586">
        <v>4.58</v>
      </c>
      <c r="H8" s="589">
        <v>8263</v>
      </c>
      <c r="I8" s="233" t="s">
        <v>347</v>
      </c>
      <c r="J8" s="233" t="s">
        <v>343</v>
      </c>
    </row>
    <row r="9" spans="1:13" ht="63.75">
      <c r="A9" s="206">
        <v>6</v>
      </c>
      <c r="B9" s="592"/>
      <c r="C9" s="233" t="s">
        <v>348</v>
      </c>
      <c r="D9" s="233" t="s">
        <v>328</v>
      </c>
      <c r="E9" s="233" t="s">
        <v>349</v>
      </c>
      <c r="F9" s="233" t="s">
        <v>350</v>
      </c>
      <c r="G9" s="587"/>
      <c r="H9" s="587"/>
      <c r="I9" s="233" t="s">
        <v>351</v>
      </c>
      <c r="J9" s="233" t="s">
        <v>352</v>
      </c>
    </row>
    <row r="10" spans="1:13" ht="63.75">
      <c r="A10" s="206">
        <v>7</v>
      </c>
      <c r="B10" s="591"/>
      <c r="C10" s="233" t="s">
        <v>348</v>
      </c>
      <c r="D10" s="232" t="s">
        <v>328</v>
      </c>
      <c r="E10" s="233" t="s">
        <v>354</v>
      </c>
      <c r="F10" s="233" t="s">
        <v>355</v>
      </c>
      <c r="G10" s="588"/>
      <c r="H10" s="588"/>
      <c r="I10" s="232" t="s">
        <v>353</v>
      </c>
      <c r="J10" s="233" t="s">
        <v>352</v>
      </c>
    </row>
    <row r="11" spans="1:13" ht="51">
      <c r="A11" s="206">
        <v>8</v>
      </c>
      <c r="B11" s="237" t="s">
        <v>61</v>
      </c>
      <c r="C11" s="233" t="s">
        <v>356</v>
      </c>
      <c r="D11" s="233" t="s">
        <v>328</v>
      </c>
      <c r="E11" s="233" t="s">
        <v>357</v>
      </c>
      <c r="F11" s="233" t="s">
        <v>358</v>
      </c>
      <c r="G11" s="233">
        <v>0</v>
      </c>
      <c r="H11" s="233">
        <v>0</v>
      </c>
      <c r="I11" s="233" t="s">
        <v>359</v>
      </c>
      <c r="J11" s="233" t="s">
        <v>360</v>
      </c>
    </row>
    <row r="12" spans="1:13" ht="64.5" customHeight="1">
      <c r="A12" s="206">
        <v>9</v>
      </c>
      <c r="B12" s="239" t="s">
        <v>62</v>
      </c>
      <c r="C12" s="238" t="s">
        <v>361</v>
      </c>
      <c r="D12" s="238" t="s">
        <v>362</v>
      </c>
      <c r="E12" s="238" t="s">
        <v>363</v>
      </c>
      <c r="F12" s="238" t="s">
        <v>364</v>
      </c>
      <c r="G12" s="238">
        <v>2.63</v>
      </c>
      <c r="H12" s="238">
        <v>243</v>
      </c>
      <c r="I12" s="238" t="s">
        <v>365</v>
      </c>
      <c r="J12" s="238" t="s">
        <v>366</v>
      </c>
    </row>
    <row r="13" spans="1:13" ht="102">
      <c r="A13" s="206">
        <v>10</v>
      </c>
      <c r="B13" s="585" t="s">
        <v>63</v>
      </c>
      <c r="C13" s="238" t="s">
        <v>367</v>
      </c>
      <c r="D13" s="238" t="s">
        <v>192</v>
      </c>
      <c r="E13" s="238" t="s">
        <v>368</v>
      </c>
      <c r="F13" s="238" t="s">
        <v>369</v>
      </c>
      <c r="G13" s="201">
        <v>0.64</v>
      </c>
      <c r="H13" s="236">
        <v>3829</v>
      </c>
      <c r="I13" s="238" t="s">
        <v>370</v>
      </c>
      <c r="J13" s="238" t="s">
        <v>371</v>
      </c>
    </row>
    <row r="14" spans="1:13" ht="106.5" customHeight="1">
      <c r="A14" s="209">
        <v>11</v>
      </c>
      <c r="B14" s="585"/>
      <c r="C14" s="238" t="s">
        <v>344</v>
      </c>
      <c r="D14" s="238" t="s">
        <v>328</v>
      </c>
      <c r="E14" s="238" t="s">
        <v>372</v>
      </c>
      <c r="F14" s="238" t="s">
        <v>373</v>
      </c>
      <c r="G14" s="201">
        <v>0.68</v>
      </c>
      <c r="H14" s="241">
        <v>3740</v>
      </c>
      <c r="I14" s="238" t="s">
        <v>374</v>
      </c>
      <c r="J14" s="201" t="s">
        <v>184</v>
      </c>
    </row>
    <row r="15" spans="1:13" ht="127.5">
      <c r="A15" s="206">
        <v>12</v>
      </c>
      <c r="B15" s="585" t="s">
        <v>74</v>
      </c>
      <c r="C15" s="238" t="s">
        <v>375</v>
      </c>
      <c r="D15" s="238" t="s">
        <v>376</v>
      </c>
      <c r="E15" s="238" t="s">
        <v>377</v>
      </c>
      <c r="F15" s="238" t="s">
        <v>378</v>
      </c>
      <c r="G15" s="201">
        <v>3.5</v>
      </c>
      <c r="H15" s="201">
        <v>0</v>
      </c>
      <c r="I15" s="238" t="s">
        <v>379</v>
      </c>
      <c r="J15" s="238" t="s">
        <v>380</v>
      </c>
    </row>
    <row r="16" spans="1:13" ht="38.25">
      <c r="A16" s="206">
        <v>13</v>
      </c>
      <c r="B16" s="585"/>
      <c r="C16" s="238" t="s">
        <v>381</v>
      </c>
      <c r="D16" s="238" t="s">
        <v>328</v>
      </c>
      <c r="E16" s="238" t="s">
        <v>382</v>
      </c>
      <c r="F16" s="238" t="s">
        <v>383</v>
      </c>
      <c r="G16" s="238">
        <v>4.84</v>
      </c>
      <c r="H16" s="238" t="s">
        <v>384</v>
      </c>
      <c r="I16" s="238" t="s">
        <v>385</v>
      </c>
      <c r="J16" s="238" t="s">
        <v>371</v>
      </c>
    </row>
    <row r="17" spans="1:10" ht="38.25">
      <c r="A17" s="206">
        <v>14</v>
      </c>
      <c r="B17" s="585"/>
      <c r="C17" s="238" t="s">
        <v>381</v>
      </c>
      <c r="D17" s="238" t="s">
        <v>328</v>
      </c>
      <c r="E17" s="238" t="s">
        <v>386</v>
      </c>
      <c r="F17" s="238" t="s">
        <v>387</v>
      </c>
      <c r="G17" s="238">
        <v>4.41</v>
      </c>
      <c r="H17" s="236">
        <v>1577</v>
      </c>
      <c r="I17" s="238" t="s">
        <v>388</v>
      </c>
      <c r="J17" s="238" t="s">
        <v>371</v>
      </c>
    </row>
    <row r="18" spans="1:10" ht="102">
      <c r="A18" s="206">
        <v>15</v>
      </c>
      <c r="B18" s="585"/>
      <c r="C18" s="238" t="s">
        <v>389</v>
      </c>
      <c r="D18" s="238" t="s">
        <v>192</v>
      </c>
      <c r="E18" s="238" t="s">
        <v>390</v>
      </c>
      <c r="F18" s="238" t="s">
        <v>391</v>
      </c>
      <c r="G18" s="238">
        <v>4.25</v>
      </c>
      <c r="H18" s="238">
        <v>0</v>
      </c>
      <c r="I18" s="238" t="s">
        <v>401</v>
      </c>
      <c r="J18" s="238" t="s">
        <v>371</v>
      </c>
    </row>
    <row r="19" spans="1:10" ht="76.5">
      <c r="A19" s="206">
        <v>16</v>
      </c>
      <c r="B19" s="585"/>
      <c r="C19" s="238" t="s">
        <v>389</v>
      </c>
      <c r="D19" s="238" t="s">
        <v>192</v>
      </c>
      <c r="E19" s="238" t="s">
        <v>392</v>
      </c>
      <c r="F19" s="238" t="s">
        <v>393</v>
      </c>
      <c r="G19" s="201">
        <v>2.3199999999999998</v>
      </c>
      <c r="H19" s="236">
        <v>13786</v>
      </c>
      <c r="I19" s="238" t="s">
        <v>394</v>
      </c>
      <c r="J19" s="238" t="s">
        <v>371</v>
      </c>
    </row>
    <row r="20" spans="1:10" ht="54" customHeight="1">
      <c r="A20" s="209">
        <v>17</v>
      </c>
      <c r="B20" s="240" t="s">
        <v>75</v>
      </c>
      <c r="C20" s="238" t="s">
        <v>348</v>
      </c>
      <c r="D20" s="238" t="s">
        <v>328</v>
      </c>
      <c r="E20" s="238" t="s">
        <v>395</v>
      </c>
      <c r="F20" s="238" t="s">
        <v>396</v>
      </c>
      <c r="G20" s="201">
        <v>2.13</v>
      </c>
      <c r="H20" s="201">
        <v>0</v>
      </c>
      <c r="I20" s="238" t="s">
        <v>397</v>
      </c>
      <c r="J20" s="238" t="s">
        <v>380</v>
      </c>
    </row>
    <row r="21" spans="1:10" ht="165.75">
      <c r="A21" s="206">
        <v>18</v>
      </c>
      <c r="B21" s="202" t="s">
        <v>76</v>
      </c>
      <c r="C21" s="238" t="s">
        <v>398</v>
      </c>
      <c r="D21" s="238" t="s">
        <v>192</v>
      </c>
      <c r="E21" s="238" t="s">
        <v>399</v>
      </c>
      <c r="F21" s="238" t="s">
        <v>400</v>
      </c>
      <c r="G21" s="201">
        <v>0.72</v>
      </c>
      <c r="H21" s="236">
        <v>4237</v>
      </c>
      <c r="I21" s="238" t="s">
        <v>402</v>
      </c>
      <c r="J21" s="238" t="s">
        <v>371</v>
      </c>
    </row>
    <row r="22" spans="1:10" ht="127.5">
      <c r="A22" s="206">
        <v>19</v>
      </c>
      <c r="B22" s="585" t="s">
        <v>77</v>
      </c>
      <c r="C22" s="238" t="s">
        <v>403</v>
      </c>
      <c r="D22" s="238" t="s">
        <v>328</v>
      </c>
      <c r="E22" s="238" t="s">
        <v>404</v>
      </c>
      <c r="F22" s="238" t="s">
        <v>405</v>
      </c>
      <c r="G22" s="201">
        <v>20.25</v>
      </c>
      <c r="H22" s="201">
        <v>489.9</v>
      </c>
      <c r="I22" s="238" t="s">
        <v>406</v>
      </c>
      <c r="J22" s="238" t="s">
        <v>380</v>
      </c>
    </row>
    <row r="23" spans="1:10" ht="105" customHeight="1">
      <c r="A23" s="209">
        <v>20</v>
      </c>
      <c r="B23" s="585"/>
      <c r="C23" s="238" t="s">
        <v>389</v>
      </c>
      <c r="D23" s="238" t="s">
        <v>192</v>
      </c>
      <c r="E23" s="203" t="s">
        <v>404</v>
      </c>
      <c r="F23" s="238" t="s">
        <v>407</v>
      </c>
      <c r="G23" s="201">
        <v>0.92</v>
      </c>
      <c r="H23" s="236">
        <v>6183</v>
      </c>
      <c r="I23" s="238" t="s">
        <v>408</v>
      </c>
      <c r="J23" s="238" t="s">
        <v>371</v>
      </c>
    </row>
    <row r="24" spans="1:10">
      <c r="A24" s="209">
        <v>21</v>
      </c>
      <c r="B24" s="202" t="s">
        <v>78</v>
      </c>
      <c r="C24" s="201" t="s">
        <v>91</v>
      </c>
      <c r="D24" s="135"/>
      <c r="E24" s="201"/>
      <c r="F24" s="201"/>
      <c r="G24" s="201"/>
      <c r="H24" s="201"/>
      <c r="I24" s="202"/>
      <c r="J24" s="135"/>
    </row>
    <row r="25" spans="1:10">
      <c r="A25" s="204"/>
    </row>
    <row r="28" spans="1:10">
      <c r="A28" s="204"/>
    </row>
    <row r="29" spans="1:10">
      <c r="A29" s="207"/>
    </row>
  </sheetData>
  <mergeCells count="8">
    <mergeCell ref="A1:I1"/>
    <mergeCell ref="B22:B23"/>
    <mergeCell ref="B13:B14"/>
    <mergeCell ref="B15:B19"/>
    <mergeCell ref="G8:G10"/>
    <mergeCell ref="H8:H10"/>
    <mergeCell ref="B4:B5"/>
    <mergeCell ref="B8:B10"/>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K1"/>
  <sheetViews>
    <sheetView workbookViewId="0">
      <selection activeCell="J7" sqref="J7"/>
    </sheetView>
  </sheetViews>
  <sheetFormatPr defaultRowHeight="12.75"/>
  <cols>
    <col min="1" max="1" width="5.5703125" customWidth="1"/>
    <col min="3" max="3" width="6.7109375" customWidth="1"/>
    <col min="5" max="5" width="6.140625" customWidth="1"/>
    <col min="9" max="9" width="3.28515625" customWidth="1"/>
  </cols>
  <sheetData>
    <row r="1" spans="1:11" ht="57" customHeight="1">
      <c r="A1" s="593" t="s">
        <v>310</v>
      </c>
      <c r="B1" s="593"/>
      <c r="C1" s="593"/>
      <c r="D1" s="593"/>
      <c r="E1" s="593"/>
      <c r="F1" s="593"/>
      <c r="G1" s="593"/>
      <c r="H1" s="593"/>
      <c r="I1" s="593"/>
      <c r="J1" s="593"/>
      <c r="K1" s="593"/>
    </row>
  </sheetData>
  <mergeCells count="1">
    <mergeCell ref="A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V73"/>
  <sheetViews>
    <sheetView view="pageBreakPreview" topLeftCell="A2" zoomScale="74" zoomScaleSheetLayoutView="74" workbookViewId="0">
      <selection activeCell="A2" sqref="A2:BQ2"/>
    </sheetView>
  </sheetViews>
  <sheetFormatPr defaultRowHeight="12.75"/>
  <cols>
    <col min="1" max="1" width="5.42578125" customWidth="1"/>
    <col min="2" max="2" width="28.28515625" style="5" customWidth="1"/>
    <col min="3" max="3" width="6.140625" style="5" customWidth="1"/>
    <col min="4" max="4" width="11" style="5" customWidth="1"/>
    <col min="5" max="5" width="14.7109375" hidden="1" customWidth="1"/>
    <col min="6" max="6" width="13.7109375" hidden="1" customWidth="1"/>
    <col min="7" max="7" width="9.140625" hidden="1" customWidth="1"/>
    <col min="8" max="8" width="11.42578125" hidden="1" customWidth="1"/>
    <col min="9" max="9" width="8.42578125" hidden="1" customWidth="1"/>
    <col min="10" max="10" width="13.7109375" hidden="1" customWidth="1"/>
    <col min="11" max="11" width="11" hidden="1" customWidth="1"/>
    <col min="12" max="12" width="8.7109375" hidden="1" customWidth="1"/>
    <col min="13" max="13" width="13.7109375" hidden="1" customWidth="1"/>
    <col min="14" max="14" width="11.42578125" hidden="1" customWidth="1"/>
    <col min="15" max="15" width="13.5703125" hidden="1" customWidth="1"/>
    <col min="16" max="16" width="11" hidden="1" customWidth="1"/>
    <col min="17" max="17" width="8.7109375" hidden="1" customWidth="1"/>
    <col min="18" max="18" width="13.28515625" hidden="1" customWidth="1"/>
    <col min="19" max="19" width="13" hidden="1" customWidth="1"/>
    <col min="20" max="20" width="11.28515625" hidden="1" customWidth="1"/>
    <col min="21" max="21" width="12.85546875" hidden="1" customWidth="1"/>
    <col min="22" max="22" width="11.28515625" hidden="1" customWidth="1"/>
    <col min="23" max="23" width="11.85546875" hidden="1" customWidth="1"/>
    <col min="24" max="24" width="13" hidden="1" customWidth="1"/>
    <col min="25" max="25" width="12.140625" hidden="1" customWidth="1"/>
    <col min="26" max="26" width="11.5703125" hidden="1" customWidth="1"/>
    <col min="27" max="27" width="11.85546875" hidden="1" customWidth="1"/>
    <col min="28" max="28" width="11.7109375" hidden="1" customWidth="1"/>
    <col min="29" max="29" width="11.85546875" hidden="1" customWidth="1"/>
    <col min="30" max="30" width="12.85546875" hidden="1" customWidth="1"/>
    <col min="31" max="34" width="8.7109375" hidden="1" customWidth="1"/>
    <col min="35" max="35" width="12.7109375" hidden="1" customWidth="1"/>
    <col min="36" max="36" width="9.5703125" hidden="1" customWidth="1"/>
    <col min="37" max="37" width="9.28515625" hidden="1" customWidth="1"/>
    <col min="38" max="38" width="9.5703125" hidden="1" customWidth="1"/>
    <col min="39" max="39" width="9.28515625" hidden="1" customWidth="1"/>
    <col min="40" max="40" width="12.7109375" hidden="1" customWidth="1"/>
    <col min="41" max="41" width="9.5703125" hidden="1" customWidth="1"/>
    <col min="42" max="42" width="9.28515625" hidden="1" customWidth="1"/>
    <col min="43" max="43" width="9.5703125" hidden="1" customWidth="1"/>
    <col min="44" max="44" width="9.28515625" hidden="1" customWidth="1"/>
    <col min="45" max="45" width="12.7109375" hidden="1" customWidth="1"/>
    <col min="46" max="46" width="13.28515625" hidden="1" customWidth="1"/>
    <col min="47" max="47" width="9.28515625" hidden="1" customWidth="1"/>
    <col min="48" max="48" width="9.5703125" hidden="1" customWidth="1"/>
    <col min="49" max="49" width="9.28515625" hidden="1" customWidth="1"/>
    <col min="50" max="50" width="11.42578125" hidden="1" customWidth="1"/>
    <col min="51" max="54" width="9.28515625" hidden="1" customWidth="1"/>
    <col min="55" max="55" width="12.7109375" hidden="1" customWidth="1"/>
    <col min="56" max="56" width="13.28515625" hidden="1" customWidth="1"/>
    <col min="57" max="57" width="9.28515625" hidden="1" customWidth="1"/>
    <col min="58" max="58" width="13.28515625" hidden="1" customWidth="1"/>
    <col min="59" max="59" width="9.28515625" hidden="1" customWidth="1"/>
    <col min="60" max="60" width="12.7109375" hidden="1" customWidth="1"/>
    <col min="61" max="61" width="13.28515625" hidden="1" customWidth="1"/>
    <col min="62" max="62" width="9.28515625" hidden="1" customWidth="1"/>
    <col min="63" max="63" width="13.28515625" hidden="1" customWidth="1"/>
    <col min="64" max="64" width="9.28515625" hidden="1" customWidth="1"/>
    <col min="65" max="65" width="12.7109375" customWidth="1"/>
    <col min="66" max="66" width="13.28515625" bestFit="1" customWidth="1"/>
    <col min="67" max="67" width="9.28515625" bestFit="1" customWidth="1"/>
    <col min="68" max="68" width="16.85546875" bestFit="1" customWidth="1"/>
    <col min="69" max="69" width="9.28515625" bestFit="1" customWidth="1"/>
    <col min="70" max="70" width="12.7109375" hidden="1" customWidth="1"/>
    <col min="71" max="71" width="13.28515625" hidden="1" customWidth="1"/>
    <col min="72" max="72" width="9.28515625" hidden="1" customWidth="1"/>
    <col min="73" max="73" width="16.85546875" hidden="1" customWidth="1"/>
    <col min="74" max="74" width="9.28515625" hidden="1" customWidth="1"/>
  </cols>
  <sheetData>
    <row r="1" spans="1:74" hidden="1">
      <c r="A1" s="1" t="e">
        <f>[1]Справочники!E13</f>
        <v>#REF!</v>
      </c>
      <c r="B1" s="2" t="e">
        <f>[1]Справочники!D21</f>
        <v>#REF!</v>
      </c>
      <c r="C1" s="3"/>
      <c r="D1" s="3"/>
      <c r="E1" s="4"/>
      <c r="F1" s="4"/>
      <c r="G1" s="4"/>
      <c r="H1" s="4"/>
      <c r="I1" s="4"/>
    </row>
    <row r="2" spans="1:74" ht="19.5" customHeight="1">
      <c r="A2" s="522" t="s">
        <v>467</v>
      </c>
      <c r="B2" s="522"/>
      <c r="C2" s="522"/>
      <c r="D2" s="522"/>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c r="BM2" s="523"/>
      <c r="BN2" s="523"/>
      <c r="BO2" s="523"/>
      <c r="BP2" s="523"/>
      <c r="BQ2" s="523"/>
    </row>
    <row r="3" spans="1:74" ht="12" customHeight="1" thickBot="1">
      <c r="E3" s="4"/>
      <c r="F3" s="4"/>
      <c r="G3" s="4"/>
      <c r="H3" s="4"/>
      <c r="I3" s="4"/>
      <c r="J3" s="4"/>
      <c r="K3" s="4"/>
      <c r="L3" s="4"/>
      <c r="M3" s="4"/>
      <c r="N3" s="4"/>
      <c r="O3" s="4"/>
      <c r="P3" s="4"/>
      <c r="Q3" s="4"/>
      <c r="R3" s="4"/>
      <c r="S3" s="4"/>
    </row>
    <row r="4" spans="1:74" ht="11.25" customHeight="1" thickBot="1">
      <c r="A4" s="516" t="s">
        <v>1</v>
      </c>
      <c r="B4" s="518" t="s">
        <v>2</v>
      </c>
      <c r="C4" s="518"/>
      <c r="D4" s="520"/>
      <c r="E4" s="6"/>
      <c r="F4" s="49"/>
      <c r="G4" s="50" t="s">
        <v>409</v>
      </c>
      <c r="H4" s="51"/>
      <c r="I4" s="52"/>
      <c r="J4" s="6"/>
      <c r="K4" s="49"/>
      <c r="L4" s="50" t="s">
        <v>410</v>
      </c>
      <c r="M4" s="51"/>
      <c r="N4" s="52"/>
      <c r="O4" s="6"/>
      <c r="P4" s="49"/>
      <c r="Q4" s="50" t="s">
        <v>411</v>
      </c>
      <c r="R4" s="51"/>
      <c r="S4" s="52"/>
      <c r="T4" s="6"/>
      <c r="U4" s="49"/>
      <c r="V4" s="50" t="s">
        <v>412</v>
      </c>
      <c r="W4" s="51"/>
      <c r="X4" s="52"/>
      <c r="Y4" s="6"/>
      <c r="Z4" s="513" t="s">
        <v>413</v>
      </c>
      <c r="AA4" s="514"/>
      <c r="AB4" s="514"/>
      <c r="AC4" s="515"/>
      <c r="AD4" s="6"/>
      <c r="AE4" s="513" t="s">
        <v>414</v>
      </c>
      <c r="AF4" s="514"/>
      <c r="AG4" s="514"/>
      <c r="AH4" s="515"/>
      <c r="AI4" s="6"/>
      <c r="AJ4" s="513" t="s">
        <v>415</v>
      </c>
      <c r="AK4" s="514"/>
      <c r="AL4" s="514"/>
      <c r="AM4" s="515"/>
      <c r="AN4" s="6"/>
      <c r="AO4" s="513" t="s">
        <v>416</v>
      </c>
      <c r="AP4" s="514"/>
      <c r="AQ4" s="514"/>
      <c r="AR4" s="515"/>
      <c r="AS4" s="6"/>
      <c r="AT4" s="513" t="s">
        <v>417</v>
      </c>
      <c r="AU4" s="514"/>
      <c r="AV4" s="514"/>
      <c r="AW4" s="515"/>
      <c r="AX4" s="513" t="s">
        <v>418</v>
      </c>
      <c r="AY4" s="514"/>
      <c r="AZ4" s="514"/>
      <c r="BA4" s="515"/>
      <c r="BB4" s="95"/>
      <c r="BC4" s="6"/>
      <c r="BD4" s="513" t="s">
        <v>419</v>
      </c>
      <c r="BE4" s="514"/>
      <c r="BF4" s="514"/>
      <c r="BG4" s="515"/>
      <c r="BH4" s="6"/>
      <c r="BI4" s="513" t="s">
        <v>420</v>
      </c>
      <c r="BJ4" s="514"/>
      <c r="BK4" s="514"/>
      <c r="BL4" s="515"/>
      <c r="BM4" s="289"/>
      <c r="BN4" s="513" t="s">
        <v>421</v>
      </c>
      <c r="BO4" s="514"/>
      <c r="BP4" s="514"/>
      <c r="BQ4" s="515"/>
      <c r="BR4" s="6"/>
      <c r="BS4" s="513" t="s">
        <v>422</v>
      </c>
      <c r="BT4" s="514"/>
      <c r="BU4" s="514"/>
      <c r="BV4" s="515"/>
    </row>
    <row r="5" spans="1:74">
      <c r="A5" s="517"/>
      <c r="B5" s="519"/>
      <c r="C5" s="519"/>
      <c r="D5" s="521"/>
      <c r="E5" s="244" t="s">
        <v>3</v>
      </c>
      <c r="F5" s="242" t="s">
        <v>4</v>
      </c>
      <c r="G5" s="242" t="s">
        <v>5</v>
      </c>
      <c r="H5" s="242" t="s">
        <v>6</v>
      </c>
      <c r="I5" s="243" t="s">
        <v>7</v>
      </c>
      <c r="J5" s="244" t="s">
        <v>3</v>
      </c>
      <c r="K5" s="242" t="s">
        <v>4</v>
      </c>
      <c r="L5" s="242" t="s">
        <v>5</v>
      </c>
      <c r="M5" s="242" t="s">
        <v>6</v>
      </c>
      <c r="N5" s="243" t="s">
        <v>7</v>
      </c>
      <c r="O5" s="244" t="s">
        <v>3</v>
      </c>
      <c r="P5" s="242" t="s">
        <v>4</v>
      </c>
      <c r="Q5" s="242" t="s">
        <v>5</v>
      </c>
      <c r="R5" s="242" t="s">
        <v>6</v>
      </c>
      <c r="S5" s="243" t="s">
        <v>7</v>
      </c>
      <c r="T5" s="244" t="s">
        <v>3</v>
      </c>
      <c r="U5" s="242" t="s">
        <v>4</v>
      </c>
      <c r="V5" s="242" t="s">
        <v>5</v>
      </c>
      <c r="W5" s="242" t="s">
        <v>6</v>
      </c>
      <c r="X5" s="243" t="s">
        <v>7</v>
      </c>
      <c r="Y5" s="244" t="s">
        <v>3</v>
      </c>
      <c r="Z5" s="242" t="s">
        <v>4</v>
      </c>
      <c r="AA5" s="242" t="s">
        <v>5</v>
      </c>
      <c r="AB5" s="242" t="s">
        <v>6</v>
      </c>
      <c r="AC5" s="243" t="s">
        <v>7</v>
      </c>
      <c r="AD5" s="244" t="s">
        <v>3</v>
      </c>
      <c r="AE5" s="242" t="s">
        <v>4</v>
      </c>
      <c r="AF5" s="242" t="s">
        <v>5</v>
      </c>
      <c r="AG5" s="242" t="s">
        <v>6</v>
      </c>
      <c r="AH5" s="243" t="s">
        <v>7</v>
      </c>
      <c r="AI5" s="244" t="s">
        <v>3</v>
      </c>
      <c r="AJ5" s="242" t="s">
        <v>4</v>
      </c>
      <c r="AK5" s="242" t="s">
        <v>5</v>
      </c>
      <c r="AL5" s="242" t="s">
        <v>6</v>
      </c>
      <c r="AM5" s="243" t="s">
        <v>7</v>
      </c>
      <c r="AN5" s="244" t="s">
        <v>3</v>
      </c>
      <c r="AO5" s="242" t="s">
        <v>4</v>
      </c>
      <c r="AP5" s="242" t="s">
        <v>5</v>
      </c>
      <c r="AQ5" s="242" t="s">
        <v>6</v>
      </c>
      <c r="AR5" s="243" t="s">
        <v>7</v>
      </c>
      <c r="AS5" s="244" t="s">
        <v>3</v>
      </c>
      <c r="AT5" s="242" t="s">
        <v>4</v>
      </c>
      <c r="AU5" s="242" t="s">
        <v>5</v>
      </c>
      <c r="AV5" s="242" t="s">
        <v>6</v>
      </c>
      <c r="AW5" s="243" t="s">
        <v>7</v>
      </c>
      <c r="AX5" s="244" t="s">
        <v>3</v>
      </c>
      <c r="AY5" s="242" t="s">
        <v>4</v>
      </c>
      <c r="AZ5" s="242" t="s">
        <v>5</v>
      </c>
      <c r="BA5" s="242" t="s">
        <v>6</v>
      </c>
      <c r="BB5" s="243" t="s">
        <v>7</v>
      </c>
      <c r="BC5" s="244" t="s">
        <v>3</v>
      </c>
      <c r="BD5" s="242" t="s">
        <v>4</v>
      </c>
      <c r="BE5" s="242" t="s">
        <v>5</v>
      </c>
      <c r="BF5" s="242" t="s">
        <v>6</v>
      </c>
      <c r="BG5" s="243" t="s">
        <v>7</v>
      </c>
      <c r="BH5" s="244" t="s">
        <v>3</v>
      </c>
      <c r="BI5" s="242" t="s">
        <v>4</v>
      </c>
      <c r="BJ5" s="242" t="s">
        <v>5</v>
      </c>
      <c r="BK5" s="242" t="s">
        <v>6</v>
      </c>
      <c r="BL5" s="243" t="s">
        <v>7</v>
      </c>
      <c r="BM5" s="244" t="s">
        <v>3</v>
      </c>
      <c r="BN5" s="242" t="s">
        <v>4</v>
      </c>
      <c r="BO5" s="242" t="s">
        <v>5</v>
      </c>
      <c r="BP5" s="242" t="s">
        <v>6</v>
      </c>
      <c r="BQ5" s="243" t="s">
        <v>7</v>
      </c>
      <c r="BR5" s="244" t="s">
        <v>3</v>
      </c>
      <c r="BS5" s="242" t="s">
        <v>4</v>
      </c>
      <c r="BT5" s="242" t="s">
        <v>5</v>
      </c>
      <c r="BU5" s="242" t="s">
        <v>6</v>
      </c>
      <c r="BV5" s="243" t="s">
        <v>7</v>
      </c>
    </row>
    <row r="6" spans="1:74">
      <c r="A6" s="245">
        <v>1</v>
      </c>
      <c r="B6" s="246">
        <v>2</v>
      </c>
      <c r="C6" s="246"/>
      <c r="D6" s="247"/>
      <c r="E6" s="9"/>
      <c r="F6" s="10"/>
      <c r="G6" s="10"/>
      <c r="H6" s="10"/>
      <c r="I6" s="11"/>
      <c r="J6" s="9"/>
      <c r="K6" s="10"/>
      <c r="L6" s="10"/>
      <c r="M6" s="10"/>
      <c r="N6" s="11"/>
      <c r="O6" s="9"/>
      <c r="P6" s="10"/>
      <c r="Q6" s="10"/>
      <c r="R6" s="10"/>
      <c r="S6" s="11"/>
      <c r="T6" s="9"/>
      <c r="U6" s="10"/>
      <c r="V6" s="10"/>
      <c r="W6" s="10"/>
      <c r="X6" s="11"/>
      <c r="Y6" s="9"/>
      <c r="Z6" s="10"/>
      <c r="AA6" s="10"/>
      <c r="AB6" s="10"/>
      <c r="AC6" s="11"/>
      <c r="AD6" s="9"/>
      <c r="AE6" s="10"/>
      <c r="AF6" s="10"/>
      <c r="AG6" s="10"/>
      <c r="AH6" s="11"/>
      <c r="AI6" s="9"/>
      <c r="AJ6" s="10"/>
      <c r="AK6" s="10"/>
      <c r="AL6" s="10"/>
      <c r="AM6" s="11"/>
      <c r="AN6" s="9"/>
      <c r="AO6" s="10"/>
      <c r="AP6" s="10"/>
      <c r="AQ6" s="10"/>
      <c r="AR6" s="11"/>
      <c r="AS6" s="9"/>
      <c r="AT6" s="10"/>
      <c r="AU6" s="10"/>
      <c r="AV6" s="10"/>
      <c r="AW6" s="11"/>
      <c r="AX6" s="9"/>
      <c r="AY6" s="10"/>
      <c r="AZ6" s="10"/>
      <c r="BA6" s="10"/>
      <c r="BB6" s="11"/>
      <c r="BC6" s="9"/>
      <c r="BD6" s="10"/>
      <c r="BE6" s="10"/>
      <c r="BF6" s="10"/>
      <c r="BG6" s="11"/>
      <c r="BH6" s="9"/>
      <c r="BI6" s="10"/>
      <c r="BJ6" s="10"/>
      <c r="BK6" s="10"/>
      <c r="BL6" s="11"/>
      <c r="BM6" s="9"/>
      <c r="BN6" s="10"/>
      <c r="BO6" s="10"/>
      <c r="BP6" s="10"/>
      <c r="BQ6" s="11"/>
      <c r="BR6" s="9"/>
      <c r="BS6" s="10"/>
      <c r="BT6" s="10"/>
      <c r="BU6" s="10"/>
      <c r="BV6" s="11"/>
    </row>
    <row r="7" spans="1:74" ht="22.5">
      <c r="A7" s="64" t="s">
        <v>8</v>
      </c>
      <c r="B7" s="12" t="s">
        <v>9</v>
      </c>
      <c r="C7" s="13" t="s">
        <v>10</v>
      </c>
      <c r="D7" s="14" t="s">
        <v>468</v>
      </c>
      <c r="E7" s="59">
        <f t="shared" ref="E7:AW7" si="0">E8+E14+E15+E16</f>
        <v>84.576570000000004</v>
      </c>
      <c r="F7" s="100">
        <f t="shared" si="0"/>
        <v>70.460740000000001</v>
      </c>
      <c r="G7" s="18">
        <f t="shared" si="0"/>
        <v>0</v>
      </c>
      <c r="H7" s="99">
        <f t="shared" si="0"/>
        <v>64.892799999999994</v>
      </c>
      <c r="I7" s="73">
        <f t="shared" si="0"/>
        <v>0.54036000000000006</v>
      </c>
      <c r="J7" s="101">
        <f t="shared" si="0"/>
        <v>79.280030000000011</v>
      </c>
      <c r="K7" s="72">
        <f t="shared" si="0"/>
        <v>66.365313</v>
      </c>
      <c r="L7" s="16">
        <f t="shared" si="0"/>
        <v>0</v>
      </c>
      <c r="M7" s="72">
        <f t="shared" si="0"/>
        <v>59.952025000000006</v>
      </c>
      <c r="N7" s="67">
        <f t="shared" si="0"/>
        <v>0.54030299999999998</v>
      </c>
      <c r="O7" s="71">
        <f>O8+O14+O15+O16</f>
        <v>78.4452</v>
      </c>
      <c r="P7" s="72">
        <f>P8+P14+P15+P16</f>
        <v>66.027320000000003</v>
      </c>
      <c r="Q7" s="16">
        <f>Q8+Q14+Q15+Q16</f>
        <v>0</v>
      </c>
      <c r="R7" s="72">
        <f>R8+R14+R15+R16</f>
        <v>58.798166999999999</v>
      </c>
      <c r="S7" s="67">
        <f>S8+S14+S15+S16</f>
        <v>0.54028700000000007</v>
      </c>
      <c r="T7" s="59">
        <f t="shared" si="0"/>
        <v>79.671737999999991</v>
      </c>
      <c r="U7" s="16">
        <f t="shared" si="0"/>
        <v>67.641306999999998</v>
      </c>
      <c r="V7" s="16">
        <f t="shared" si="0"/>
        <v>0</v>
      </c>
      <c r="W7" s="16">
        <f t="shared" si="0"/>
        <v>59.745129999999996</v>
      </c>
      <c r="X7" s="17">
        <f t="shared" si="0"/>
        <v>0.54030099999999992</v>
      </c>
      <c r="Y7" s="59">
        <f t="shared" si="0"/>
        <v>75.537729999999996</v>
      </c>
      <c r="Z7" s="18">
        <f t="shared" si="0"/>
        <v>62.69632</v>
      </c>
      <c r="AA7" s="16">
        <f t="shared" si="0"/>
        <v>0</v>
      </c>
      <c r="AB7" s="18">
        <f t="shared" si="0"/>
        <v>55.417499999999997</v>
      </c>
      <c r="AC7" s="67">
        <f t="shared" si="0"/>
        <v>0.54042000000000001</v>
      </c>
      <c r="AD7" s="59">
        <f t="shared" si="0"/>
        <v>73.260650000000012</v>
      </c>
      <c r="AE7" s="18">
        <f t="shared" si="0"/>
        <v>60.769710000000003</v>
      </c>
      <c r="AF7" s="16">
        <f t="shared" si="0"/>
        <v>0</v>
      </c>
      <c r="AG7" s="18">
        <f t="shared" si="0"/>
        <v>52.852490000000003</v>
      </c>
      <c r="AH7" s="67">
        <f t="shared" si="0"/>
        <v>0.54056499999999996</v>
      </c>
      <c r="AI7" s="71">
        <f t="shared" si="0"/>
        <v>76.179550000000006</v>
      </c>
      <c r="AJ7" s="72">
        <f t="shared" si="0"/>
        <v>63.823230000000002</v>
      </c>
      <c r="AK7" s="72">
        <f t="shared" si="0"/>
        <v>0</v>
      </c>
      <c r="AL7" s="72">
        <f t="shared" si="0"/>
        <v>55.444469999999995</v>
      </c>
      <c r="AM7" s="73">
        <f t="shared" si="0"/>
        <v>0.54054000000000002</v>
      </c>
      <c r="AN7" s="71">
        <f t="shared" si="0"/>
        <v>74.749899999999997</v>
      </c>
      <c r="AO7" s="72">
        <f t="shared" si="0"/>
        <v>62.692740000000001</v>
      </c>
      <c r="AP7" s="72">
        <f t="shared" si="0"/>
        <v>0</v>
      </c>
      <c r="AQ7" s="72">
        <f t="shared" si="0"/>
        <v>54.609949999999998</v>
      </c>
      <c r="AR7" s="73">
        <f t="shared" si="0"/>
        <v>0.54047000000000001</v>
      </c>
      <c r="AS7" s="71">
        <f t="shared" si="0"/>
        <v>76.687699999999992</v>
      </c>
      <c r="AT7" s="72">
        <f t="shared" si="0"/>
        <v>66.633939999999996</v>
      </c>
      <c r="AU7" s="72">
        <f t="shared" si="0"/>
        <v>0</v>
      </c>
      <c r="AV7" s="72">
        <f t="shared" si="0"/>
        <v>55.966089999999994</v>
      </c>
      <c r="AW7" s="73">
        <f t="shared" si="0"/>
        <v>0.54051499999999997</v>
      </c>
      <c r="AX7" s="71">
        <f>AX8+AX14+AX15+AX16</f>
        <v>76.211699999999993</v>
      </c>
      <c r="AY7" s="72">
        <f>AY8+AY14+AY15+AY16</f>
        <v>64.170249999999996</v>
      </c>
      <c r="AZ7" s="72">
        <f>AZ8+AZ14+AZ15+AZ16</f>
        <v>0</v>
      </c>
      <c r="BA7" s="72">
        <f>BA8+BA14+BA15+BA16</f>
        <v>55.859850000000002</v>
      </c>
      <c r="BB7" s="73">
        <f>BB8+BB14+BB15+BB16</f>
        <v>0.54039999999999999</v>
      </c>
      <c r="BC7" s="71">
        <f t="shared" ref="BC7:BV7" si="1">BC8+BC14+BC15+BC16</f>
        <v>75.430480000000003</v>
      </c>
      <c r="BD7" s="72">
        <f t="shared" si="1"/>
        <v>62.863759999999999</v>
      </c>
      <c r="BE7" s="72">
        <f t="shared" si="1"/>
        <v>0</v>
      </c>
      <c r="BF7" s="72">
        <f t="shared" si="1"/>
        <v>55.104250000000008</v>
      </c>
      <c r="BG7" s="73">
        <f t="shared" si="1"/>
        <v>0.54039500000000007</v>
      </c>
      <c r="BH7" s="71">
        <f t="shared" si="1"/>
        <v>78.650140000000007</v>
      </c>
      <c r="BI7" s="72">
        <f t="shared" si="1"/>
        <v>65.326809999999995</v>
      </c>
      <c r="BJ7" s="72">
        <f t="shared" si="1"/>
        <v>0</v>
      </c>
      <c r="BK7" s="72">
        <f t="shared" si="1"/>
        <v>58.278660000000002</v>
      </c>
      <c r="BL7" s="73">
        <f t="shared" si="1"/>
        <v>0.54027999999999998</v>
      </c>
      <c r="BM7" s="71">
        <f t="shared" si="1"/>
        <v>77.390115666666674</v>
      </c>
      <c r="BN7" s="72">
        <f t="shared" si="1"/>
        <v>64.955953333333341</v>
      </c>
      <c r="BO7" s="72">
        <f t="shared" si="1"/>
        <v>0</v>
      </c>
      <c r="BP7" s="72">
        <f t="shared" si="1"/>
        <v>57.24344825</v>
      </c>
      <c r="BQ7" s="73">
        <f t="shared" si="1"/>
        <v>0.54040308333333331</v>
      </c>
      <c r="BR7" s="71">
        <f t="shared" si="1"/>
        <v>77.390114999999994</v>
      </c>
      <c r="BS7" s="72">
        <f t="shared" si="1"/>
        <v>64.955952999999994</v>
      </c>
      <c r="BT7" s="72">
        <f t="shared" si="1"/>
        <v>0</v>
      </c>
      <c r="BU7" s="72">
        <f t="shared" si="1"/>
        <v>57.883448000000001</v>
      </c>
      <c r="BV7" s="73">
        <f t="shared" si="1"/>
        <v>2.5687000000000001E-2</v>
      </c>
    </row>
    <row r="8" spans="1:74">
      <c r="A8" s="19" t="s">
        <v>11</v>
      </c>
      <c r="B8" s="12" t="s">
        <v>12</v>
      </c>
      <c r="C8" s="13" t="s">
        <v>13</v>
      </c>
      <c r="D8" s="14" t="s">
        <v>468</v>
      </c>
      <c r="E8" s="55"/>
      <c r="F8" s="16">
        <f>F10+F11+F12+F13</f>
        <v>0</v>
      </c>
      <c r="G8" s="16">
        <f>G10+G11+G12+G13</f>
        <v>0</v>
      </c>
      <c r="H8" s="99">
        <f>H10+H11+H12+H13</f>
        <v>50.8108</v>
      </c>
      <c r="I8" s="73">
        <f>I10+I11+I12+I13</f>
        <v>0.50653000000000004</v>
      </c>
      <c r="J8" s="55"/>
      <c r="K8" s="16">
        <f>K10+K11+K12+K13</f>
        <v>0</v>
      </c>
      <c r="L8" s="16">
        <f>L10+L11+L12+L13</f>
        <v>0</v>
      </c>
      <c r="M8" s="16">
        <f>M10+M11+M12+M13</f>
        <v>47.061092000000002</v>
      </c>
      <c r="N8" s="17">
        <f>N10+N11+N12+N13</f>
        <v>0.51651899999999995</v>
      </c>
      <c r="O8" s="55"/>
      <c r="P8" s="16">
        <f>P10+P11+P12+P13</f>
        <v>0</v>
      </c>
      <c r="Q8" s="16">
        <f>Q10+Q11+Q12+Q13</f>
        <v>0</v>
      </c>
      <c r="R8" s="16">
        <f>R10+R11+R12+R13</f>
        <v>46.403036999999998</v>
      </c>
      <c r="S8" s="17">
        <f>S10+S11+S12+S13</f>
        <v>0.51753700000000002</v>
      </c>
      <c r="T8" s="101"/>
      <c r="U8" s="100">
        <f>U10+U11+U12+U13</f>
        <v>0</v>
      </c>
      <c r="V8" s="100">
        <f>V10+V11+V12+V13</f>
        <v>0</v>
      </c>
      <c r="W8" s="100">
        <f>W10+W11+W12+W13</f>
        <v>47.738599999999998</v>
      </c>
      <c r="X8" s="186">
        <f>X10+X11+X12+X13</f>
        <v>0.51639999999999997</v>
      </c>
      <c r="Y8" s="55"/>
      <c r="Z8" s="16">
        <f>Z10+Z11+Z12+Z13</f>
        <v>0</v>
      </c>
      <c r="AA8" s="16">
        <f>AA10+AA11+AA12+AA13</f>
        <v>0</v>
      </c>
      <c r="AB8" s="16">
        <f>AB10+AB11+AB12+AB13</f>
        <v>42.606299999999997</v>
      </c>
      <c r="AC8" s="68">
        <f>AC10+AC11+AC12+AC13</f>
        <v>0.51021000000000005</v>
      </c>
      <c r="AD8" s="55"/>
      <c r="AE8" s="16">
        <f>AE10+AE11+AE12+AE13</f>
        <v>0</v>
      </c>
      <c r="AF8" s="16">
        <f>AF10+AF11+AF12+AF13</f>
        <v>0</v>
      </c>
      <c r="AG8" s="16">
        <f>AG10+AG11+AG12+AG13</f>
        <v>40.39085</v>
      </c>
      <c r="AH8" s="68">
        <f>AH10+AH11+AH12+AH13</f>
        <v>0.51126499999999997</v>
      </c>
      <c r="AI8" s="71"/>
      <c r="AJ8" s="72">
        <f>AJ10+AJ11+AJ12+AJ13</f>
        <v>0</v>
      </c>
      <c r="AK8" s="72">
        <f>AK10+AK11+AK12+AK13</f>
        <v>0</v>
      </c>
      <c r="AL8" s="72">
        <f>AL10+AL11+AL12+AL13</f>
        <v>43.110999999999997</v>
      </c>
      <c r="AM8" s="73">
        <f>AM10+AM11+AM12+AM13</f>
        <v>0.51768999999999998</v>
      </c>
      <c r="AN8" s="71"/>
      <c r="AO8" s="72">
        <f>AO10+AO11+AO12+AO13</f>
        <v>0</v>
      </c>
      <c r="AP8" s="72">
        <f>AP10+AP11+AP12+AP13</f>
        <v>0</v>
      </c>
      <c r="AQ8" s="72">
        <f>AQ10+AQ11+AQ12+AQ13</f>
        <v>42.590170000000001</v>
      </c>
      <c r="AR8" s="73">
        <f>AR10+AR11+AR12+AR13</f>
        <v>0.50309000000000004</v>
      </c>
      <c r="AS8" s="71"/>
      <c r="AT8" s="72">
        <f>AT10+AT11+AT12+AT13</f>
        <v>0</v>
      </c>
      <c r="AU8" s="72">
        <f>AU10+AU11+AU12+AU13</f>
        <v>0</v>
      </c>
      <c r="AV8" s="72">
        <f>AV10+AV11+AV12+AV13</f>
        <v>45.935339999999997</v>
      </c>
      <c r="AW8" s="73">
        <f>AW10+AW11+AW12+AW13</f>
        <v>0.51750499999999999</v>
      </c>
      <c r="AX8" s="71"/>
      <c r="AY8" s="72">
        <f>AY10+AY11+AY12+AY13</f>
        <v>0</v>
      </c>
      <c r="AZ8" s="72">
        <f>AZ10+AZ11+AZ12+AZ13</f>
        <v>0</v>
      </c>
      <c r="BA8" s="72">
        <f>BA10+BA11+BA12+BA13</f>
        <v>43.841270000000002</v>
      </c>
      <c r="BB8" s="73">
        <f>BB10+BB11+BB12+BB13</f>
        <v>0.51753000000000005</v>
      </c>
      <c r="BC8" s="71"/>
      <c r="BD8" s="72">
        <f>BD10+BD11+BD12+BD13</f>
        <v>0</v>
      </c>
      <c r="BE8" s="72">
        <f>BE10+BE11+BE12+BE13</f>
        <v>0</v>
      </c>
      <c r="BF8" s="72">
        <f>BF10+BF11+BF12+BF13</f>
        <v>42.560160000000003</v>
      </c>
      <c r="BG8" s="73">
        <f>BG10+BG11+BG12+BG13</f>
        <v>0.51776500000000003</v>
      </c>
      <c r="BH8" s="71"/>
      <c r="BI8" s="72">
        <f>BI10+BI11+BI12+BI13</f>
        <v>0</v>
      </c>
      <c r="BJ8" s="72">
        <f>BJ10+BJ11+BJ12+BJ13</f>
        <v>0</v>
      </c>
      <c r="BK8" s="72">
        <f>BK10+BK11+BK12+BK13</f>
        <v>44.971060000000001</v>
      </c>
      <c r="BL8" s="73">
        <f>BL10+BL11+BL12+BL13</f>
        <v>0.52454999999999996</v>
      </c>
      <c r="BM8" s="71"/>
      <c r="BN8" s="72">
        <f>BN10+BN11+BN12+BN13</f>
        <v>0</v>
      </c>
      <c r="BO8" s="72">
        <f>BO10+BO11+BO12+BO13</f>
        <v>0</v>
      </c>
      <c r="BP8" s="72">
        <f>BP10+BP11+BP12+BP13</f>
        <v>44.834972999999998</v>
      </c>
      <c r="BQ8" s="73">
        <f>BQ10+BQ11+BQ12+BQ13</f>
        <v>0.51471599999999995</v>
      </c>
      <c r="BR8" s="71"/>
      <c r="BS8" s="72">
        <f>BS10+BS11+BS12+BS13</f>
        <v>0</v>
      </c>
      <c r="BT8" s="72">
        <f>BT10+BT11+BT12+BT13</f>
        <v>0</v>
      </c>
      <c r="BU8" s="72">
        <f>BU10+BU11+BU12+BU13</f>
        <v>45.474972999999999</v>
      </c>
      <c r="BV8" s="73">
        <f>BV10+BV11+BV12+BV13</f>
        <v>0</v>
      </c>
    </row>
    <row r="9" spans="1:74">
      <c r="A9" s="19"/>
      <c r="B9" s="12" t="s">
        <v>14</v>
      </c>
      <c r="C9" s="13"/>
      <c r="D9" s="14"/>
      <c r="E9" s="56"/>
      <c r="F9" s="20"/>
      <c r="G9" s="20"/>
      <c r="H9" s="20"/>
      <c r="I9" s="21"/>
      <c r="J9" s="56"/>
      <c r="K9" s="20"/>
      <c r="L9" s="20"/>
      <c r="M9" s="20"/>
      <c r="N9" s="21"/>
      <c r="O9" s="56"/>
      <c r="P9" s="20"/>
      <c r="Q9" s="20"/>
      <c r="R9" s="20"/>
      <c r="S9" s="21"/>
      <c r="T9" s="257"/>
      <c r="U9" s="258"/>
      <c r="V9" s="258"/>
      <c r="W9" s="258"/>
      <c r="X9" s="259"/>
      <c r="Y9" s="56"/>
      <c r="Z9" s="20"/>
      <c r="AA9" s="20"/>
      <c r="AB9" s="20"/>
      <c r="AC9" s="21"/>
      <c r="AD9" s="56"/>
      <c r="AE9" s="20"/>
      <c r="AF9" s="20"/>
      <c r="AG9" s="20"/>
      <c r="AH9" s="21"/>
      <c r="AI9" s="74"/>
      <c r="AJ9" s="75"/>
      <c r="AK9" s="75"/>
      <c r="AL9" s="75"/>
      <c r="AM9" s="76"/>
      <c r="AN9" s="74"/>
      <c r="AO9" s="75"/>
      <c r="AP9" s="75"/>
      <c r="AQ9" s="75"/>
      <c r="AR9" s="76"/>
      <c r="AS9" s="74"/>
      <c r="AT9" s="75"/>
      <c r="AU9" s="75"/>
      <c r="AV9" s="75"/>
      <c r="AW9" s="76"/>
      <c r="AX9" s="74"/>
      <c r="AY9" s="75"/>
      <c r="AZ9" s="75"/>
      <c r="BA9" s="75"/>
      <c r="BB9" s="76"/>
      <c r="BC9" s="74"/>
      <c r="BD9" s="75"/>
      <c r="BE9" s="75"/>
      <c r="BF9" s="75"/>
      <c r="BG9" s="76"/>
      <c r="BH9" s="74"/>
      <c r="BI9" s="75"/>
      <c r="BJ9" s="75"/>
      <c r="BK9" s="75"/>
      <c r="BL9" s="76"/>
      <c r="BM9" s="74"/>
      <c r="BN9" s="75"/>
      <c r="BO9" s="75"/>
      <c r="BP9" s="75"/>
      <c r="BQ9" s="76"/>
      <c r="BR9" s="74"/>
      <c r="BS9" s="75"/>
      <c r="BT9" s="75"/>
      <c r="BU9" s="75"/>
      <c r="BV9" s="76"/>
    </row>
    <row r="10" spans="1:74">
      <c r="A10" s="19"/>
      <c r="B10" s="12" t="s">
        <v>15</v>
      </c>
      <c r="C10" s="13" t="s">
        <v>16</v>
      </c>
      <c r="D10" s="14" t="s">
        <v>468</v>
      </c>
      <c r="E10" s="57"/>
      <c r="F10" s="22"/>
      <c r="G10" s="22"/>
      <c r="H10" s="22"/>
      <c r="I10" s="23"/>
      <c r="J10" s="57"/>
      <c r="K10" s="22"/>
      <c r="L10" s="22"/>
      <c r="M10" s="22"/>
      <c r="N10" s="23"/>
      <c r="O10" s="57"/>
      <c r="P10" s="22"/>
      <c r="Q10" s="22"/>
      <c r="R10" s="22"/>
      <c r="S10" s="23"/>
      <c r="T10" s="257"/>
      <c r="U10" s="260"/>
      <c r="V10" s="260"/>
      <c r="W10" s="260"/>
      <c r="X10" s="261"/>
      <c r="Y10" s="57"/>
      <c r="Z10" s="22"/>
      <c r="AA10" s="22"/>
      <c r="AB10" s="22"/>
      <c r="AC10" s="23"/>
      <c r="AD10" s="57"/>
      <c r="AE10" s="22"/>
      <c r="AF10" s="22"/>
      <c r="AG10" s="22"/>
      <c r="AH10" s="23"/>
      <c r="AI10" s="74"/>
      <c r="AJ10" s="77"/>
      <c r="AK10" s="77"/>
      <c r="AL10" s="77"/>
      <c r="AM10" s="78"/>
      <c r="AN10" s="74"/>
      <c r="AO10" s="77"/>
      <c r="AP10" s="77"/>
      <c r="AQ10" s="77"/>
      <c r="AR10" s="78"/>
      <c r="AS10" s="74"/>
      <c r="AT10" s="77"/>
      <c r="AU10" s="77"/>
      <c r="AV10" s="77"/>
      <c r="AW10" s="78"/>
      <c r="AX10" s="74"/>
      <c r="AY10" s="77"/>
      <c r="AZ10" s="77"/>
      <c r="BA10" s="77"/>
      <c r="BB10" s="78"/>
      <c r="BC10" s="74"/>
      <c r="BD10" s="77"/>
      <c r="BE10" s="77"/>
      <c r="BF10" s="77"/>
      <c r="BG10" s="78"/>
      <c r="BH10" s="74"/>
      <c r="BI10" s="77"/>
      <c r="BJ10" s="77"/>
      <c r="BK10" s="77"/>
      <c r="BL10" s="78"/>
      <c r="BM10" s="74"/>
      <c r="BN10" s="77"/>
      <c r="BO10" s="77"/>
      <c r="BP10" s="77"/>
      <c r="BQ10" s="78"/>
      <c r="BR10" s="74"/>
      <c r="BS10" s="77"/>
      <c r="BT10" s="77"/>
      <c r="BU10" s="77"/>
      <c r="BV10" s="78"/>
    </row>
    <row r="11" spans="1:74" s="29" customFormat="1">
      <c r="A11" s="26"/>
      <c r="B11" s="24" t="s">
        <v>4</v>
      </c>
      <c r="C11" s="25" t="s">
        <v>17</v>
      </c>
      <c r="D11" s="14" t="s">
        <v>468</v>
      </c>
      <c r="E11" s="56"/>
      <c r="F11" s="27"/>
      <c r="G11" s="33"/>
      <c r="H11" s="105">
        <v>50.8108</v>
      </c>
      <c r="I11" s="28"/>
      <c r="J11" s="56"/>
      <c r="K11" s="27"/>
      <c r="L11" s="33"/>
      <c r="M11" s="79">
        <v>47.061092000000002</v>
      </c>
      <c r="N11" s="28"/>
      <c r="O11" s="56"/>
      <c r="P11" s="27"/>
      <c r="Q11" s="33"/>
      <c r="R11" s="79">
        <v>46.403036999999998</v>
      </c>
      <c r="S11" s="28"/>
      <c r="T11" s="257"/>
      <c r="U11" s="105"/>
      <c r="V11" s="105"/>
      <c r="W11" s="105">
        <v>47.738599999999998</v>
      </c>
      <c r="X11" s="106"/>
      <c r="Y11" s="56"/>
      <c r="Z11" s="105"/>
      <c r="AA11" s="105"/>
      <c r="AB11" s="105">
        <v>42.606299999999997</v>
      </c>
      <c r="AC11" s="106"/>
      <c r="AD11" s="56"/>
      <c r="AE11" s="79"/>
      <c r="AF11" s="79"/>
      <c r="AG11" s="79">
        <v>40.39085</v>
      </c>
      <c r="AH11" s="80"/>
      <c r="AI11" s="74"/>
      <c r="AJ11" s="79"/>
      <c r="AK11" s="79"/>
      <c r="AL11" s="105">
        <v>43.110999999999997</v>
      </c>
      <c r="AM11" s="80"/>
      <c r="AN11" s="74"/>
      <c r="AO11" s="79"/>
      <c r="AP11" s="79"/>
      <c r="AQ11" s="79">
        <v>42.590170000000001</v>
      </c>
      <c r="AR11" s="80"/>
      <c r="AS11" s="74"/>
      <c r="AT11" s="79"/>
      <c r="AU11" s="79"/>
      <c r="AV11" s="79">
        <v>45.935339999999997</v>
      </c>
      <c r="AW11" s="80"/>
      <c r="AX11" s="74"/>
      <c r="AY11" s="79"/>
      <c r="AZ11" s="79"/>
      <c r="BA11" s="79">
        <v>43.841270000000002</v>
      </c>
      <c r="BB11" s="80"/>
      <c r="BC11" s="74"/>
      <c r="BD11" s="79"/>
      <c r="BE11" s="79"/>
      <c r="BF11" s="79">
        <v>42.560160000000003</v>
      </c>
      <c r="BG11" s="80"/>
      <c r="BH11" s="74"/>
      <c r="BI11" s="79"/>
      <c r="BJ11" s="79"/>
      <c r="BK11" s="79">
        <v>44.971060000000001</v>
      </c>
      <c r="BL11" s="80"/>
      <c r="BM11" s="74"/>
      <c r="BN11" s="79"/>
      <c r="BO11" s="79"/>
      <c r="BP11" s="79">
        <v>44.834972999999998</v>
      </c>
      <c r="BQ11" s="80"/>
      <c r="BR11" s="74"/>
      <c r="BS11" s="79"/>
      <c r="BT11" s="79"/>
      <c r="BU11" s="79">
        <v>45.474972999999999</v>
      </c>
      <c r="BV11" s="80"/>
    </row>
    <row r="12" spans="1:74">
      <c r="A12" s="19"/>
      <c r="B12" s="12" t="s">
        <v>5</v>
      </c>
      <c r="C12" s="13" t="s">
        <v>18</v>
      </c>
      <c r="D12" s="14" t="s">
        <v>468</v>
      </c>
      <c r="E12" s="56"/>
      <c r="F12" s="27"/>
      <c r="G12" s="27"/>
      <c r="H12" s="27"/>
      <c r="I12" s="28"/>
      <c r="J12" s="56"/>
      <c r="K12" s="27"/>
      <c r="L12" s="27"/>
      <c r="M12" s="27"/>
      <c r="N12" s="28"/>
      <c r="O12" s="56"/>
      <c r="P12" s="27"/>
      <c r="Q12" s="27"/>
      <c r="R12" s="27"/>
      <c r="S12" s="28"/>
      <c r="T12" s="257"/>
      <c r="U12" s="105"/>
      <c r="V12" s="105"/>
      <c r="W12" s="105"/>
      <c r="X12" s="106"/>
      <c r="Y12" s="56"/>
      <c r="Z12" s="105"/>
      <c r="AA12" s="105"/>
      <c r="AB12" s="105"/>
      <c r="AC12" s="106"/>
      <c r="AD12" s="56"/>
      <c r="AE12" s="79"/>
      <c r="AF12" s="79"/>
      <c r="AG12" s="79"/>
      <c r="AH12" s="80"/>
      <c r="AI12" s="74"/>
      <c r="AJ12" s="79"/>
      <c r="AK12" s="79"/>
      <c r="AL12" s="79"/>
      <c r="AM12" s="80"/>
      <c r="AN12" s="74"/>
      <c r="AO12" s="79"/>
      <c r="AP12" s="79"/>
      <c r="AQ12" s="79"/>
      <c r="AR12" s="80"/>
      <c r="AS12" s="74"/>
      <c r="AT12" s="79"/>
      <c r="AU12" s="79"/>
      <c r="AV12" s="79"/>
      <c r="AW12" s="80"/>
      <c r="AX12" s="74"/>
      <c r="AY12" s="79"/>
      <c r="AZ12" s="79"/>
      <c r="BA12" s="79"/>
      <c r="BB12" s="80"/>
      <c r="BC12" s="74"/>
      <c r="BD12" s="79"/>
      <c r="BE12" s="79"/>
      <c r="BF12" s="79"/>
      <c r="BG12" s="80"/>
      <c r="BH12" s="74"/>
      <c r="BI12" s="79"/>
      <c r="BJ12" s="79"/>
      <c r="BK12" s="79"/>
      <c r="BL12" s="80"/>
      <c r="BM12" s="74"/>
      <c r="BN12" s="79"/>
      <c r="BO12" s="79"/>
      <c r="BP12" s="79"/>
      <c r="BQ12" s="80"/>
      <c r="BR12" s="74"/>
      <c r="BS12" s="79"/>
      <c r="BT12" s="79"/>
      <c r="BU12" s="79"/>
      <c r="BV12" s="80"/>
    </row>
    <row r="13" spans="1:74" s="32" customFormat="1">
      <c r="A13" s="30"/>
      <c r="B13" s="24" t="s">
        <v>6</v>
      </c>
      <c r="C13" s="24" t="s">
        <v>19</v>
      </c>
      <c r="D13" s="14" t="s">
        <v>468</v>
      </c>
      <c r="E13" s="58"/>
      <c r="F13" s="31"/>
      <c r="G13" s="31"/>
      <c r="H13" s="31"/>
      <c r="I13" s="79">
        <v>0.50653000000000004</v>
      </c>
      <c r="J13" s="58"/>
      <c r="K13" s="31"/>
      <c r="L13" s="31"/>
      <c r="M13" s="31"/>
      <c r="N13" s="79">
        <v>0.51651899999999995</v>
      </c>
      <c r="O13" s="58"/>
      <c r="P13" s="31"/>
      <c r="Q13" s="31"/>
      <c r="R13" s="31"/>
      <c r="S13" s="79">
        <v>0.51753700000000002</v>
      </c>
      <c r="T13" s="262"/>
      <c r="U13" s="107"/>
      <c r="V13" s="107"/>
      <c r="W13" s="107"/>
      <c r="X13" s="105">
        <v>0.51639999999999997</v>
      </c>
      <c r="Y13" s="58"/>
      <c r="Z13" s="107"/>
      <c r="AA13" s="107"/>
      <c r="AB13" s="107"/>
      <c r="AC13" s="105">
        <v>0.51021000000000005</v>
      </c>
      <c r="AD13" s="58"/>
      <c r="AE13" s="82"/>
      <c r="AF13" s="82"/>
      <c r="AG13" s="82"/>
      <c r="AH13" s="79">
        <v>0.51126499999999997</v>
      </c>
      <c r="AI13" s="81"/>
      <c r="AJ13" s="82"/>
      <c r="AK13" s="82"/>
      <c r="AL13" s="82"/>
      <c r="AM13" s="79">
        <v>0.51768999999999998</v>
      </c>
      <c r="AN13" s="81"/>
      <c r="AO13" s="82"/>
      <c r="AP13" s="82"/>
      <c r="AQ13" s="82"/>
      <c r="AR13" s="79">
        <v>0.50309000000000004</v>
      </c>
      <c r="AS13" s="81"/>
      <c r="AT13" s="82"/>
      <c r="AU13" s="82"/>
      <c r="AV13" s="82"/>
      <c r="AW13" s="79">
        <v>0.51750499999999999</v>
      </c>
      <c r="AX13" s="81"/>
      <c r="AY13" s="82"/>
      <c r="AZ13" s="82"/>
      <c r="BA13" s="82"/>
      <c r="BB13" s="79">
        <v>0.51753000000000005</v>
      </c>
      <c r="BC13" s="81"/>
      <c r="BD13" s="82"/>
      <c r="BE13" s="82"/>
      <c r="BF13" s="82"/>
      <c r="BG13" s="79">
        <v>0.51776500000000003</v>
      </c>
      <c r="BH13" s="81"/>
      <c r="BI13" s="82"/>
      <c r="BJ13" s="82"/>
      <c r="BK13" s="82"/>
      <c r="BL13" s="79">
        <v>0.52454999999999996</v>
      </c>
      <c r="BM13" s="81"/>
      <c r="BN13" s="82"/>
      <c r="BO13" s="82"/>
      <c r="BP13" s="82"/>
      <c r="BQ13" s="79">
        <v>0.51471599999999995</v>
      </c>
      <c r="BR13" s="81"/>
      <c r="BS13" s="82"/>
      <c r="BT13" s="82"/>
      <c r="BU13" s="82"/>
      <c r="BV13" s="79"/>
    </row>
    <row r="14" spans="1:74">
      <c r="A14" s="19" t="s">
        <v>20</v>
      </c>
      <c r="B14" s="12" t="s">
        <v>21</v>
      </c>
      <c r="C14" s="13" t="s">
        <v>22</v>
      </c>
      <c r="D14" s="14" t="s">
        <v>468</v>
      </c>
      <c r="E14" s="55"/>
      <c r="F14" s="27"/>
      <c r="G14" s="27"/>
      <c r="H14" s="27"/>
      <c r="I14" s="28"/>
      <c r="J14" s="55">
        <f>SUM(K14:N14)</f>
        <v>0</v>
      </c>
      <c r="K14" s="27"/>
      <c r="L14" s="27"/>
      <c r="M14" s="27"/>
      <c r="N14" s="28"/>
      <c r="O14" s="55">
        <f>SUM(P14:S14)</f>
        <v>0</v>
      </c>
      <c r="P14" s="27"/>
      <c r="Q14" s="27"/>
      <c r="R14" s="27"/>
      <c r="S14" s="28"/>
      <c r="T14" s="101">
        <f>SUM(U14:X14)</f>
        <v>0</v>
      </c>
      <c r="U14" s="105"/>
      <c r="V14" s="105"/>
      <c r="W14" s="105"/>
      <c r="X14" s="106"/>
      <c r="Y14" s="55">
        <f>SUM(Z14:AC14)</f>
        <v>0</v>
      </c>
      <c r="Z14" s="105"/>
      <c r="AA14" s="105"/>
      <c r="AB14" s="105"/>
      <c r="AC14" s="106"/>
      <c r="AD14" s="55">
        <f>SUM(AE14:AH14)</f>
        <v>0</v>
      </c>
      <c r="AE14" s="79"/>
      <c r="AF14" s="79"/>
      <c r="AG14" s="79"/>
      <c r="AH14" s="80"/>
      <c r="AI14" s="71"/>
      <c r="AJ14" s="79"/>
      <c r="AK14" s="79"/>
      <c r="AL14" s="79"/>
      <c r="AM14" s="80"/>
      <c r="AN14" s="71"/>
      <c r="AO14" s="79"/>
      <c r="AP14" s="79"/>
      <c r="AQ14" s="79"/>
      <c r="AR14" s="80"/>
      <c r="AS14" s="71"/>
      <c r="AT14" s="79"/>
      <c r="AU14" s="79"/>
      <c r="AV14" s="79"/>
      <c r="AW14" s="80"/>
      <c r="AX14" s="71"/>
      <c r="AY14" s="79"/>
      <c r="AZ14" s="79"/>
      <c r="BA14" s="79"/>
      <c r="BB14" s="80"/>
      <c r="BC14" s="71"/>
      <c r="BD14" s="79"/>
      <c r="BE14" s="79"/>
      <c r="BF14" s="79"/>
      <c r="BG14" s="80"/>
      <c r="BH14" s="71"/>
      <c r="BI14" s="79"/>
      <c r="BJ14" s="79"/>
      <c r="BK14" s="79"/>
      <c r="BL14" s="80"/>
      <c r="BM14" s="71"/>
      <c r="BN14" s="79"/>
      <c r="BO14" s="79"/>
      <c r="BP14" s="79"/>
      <c r="BQ14" s="80"/>
      <c r="BR14" s="71"/>
      <c r="BS14" s="79"/>
      <c r="BT14" s="79"/>
      <c r="BU14" s="79"/>
      <c r="BV14" s="80"/>
    </row>
    <row r="15" spans="1:74" ht="22.5">
      <c r="A15" s="19" t="s">
        <v>23</v>
      </c>
      <c r="B15" s="12" t="s">
        <v>24</v>
      </c>
      <c r="C15" s="13" t="s">
        <v>25</v>
      </c>
      <c r="D15" s="14" t="s">
        <v>468</v>
      </c>
      <c r="E15" s="55"/>
      <c r="F15" s="27"/>
      <c r="G15" s="27"/>
      <c r="H15" s="27"/>
      <c r="I15" s="28"/>
      <c r="J15" s="55">
        <f>SUM(K15:N15)</f>
        <v>0</v>
      </c>
      <c r="K15" s="27"/>
      <c r="L15" s="27"/>
      <c r="M15" s="27"/>
      <c r="N15" s="28"/>
      <c r="O15" s="55">
        <f>SUM(P15:S15)</f>
        <v>0</v>
      </c>
      <c r="P15" s="27"/>
      <c r="Q15" s="27"/>
      <c r="R15" s="27"/>
      <c r="S15" s="28"/>
      <c r="T15" s="101">
        <f>SUM(U15:X15)</f>
        <v>0</v>
      </c>
      <c r="U15" s="105"/>
      <c r="V15" s="105"/>
      <c r="W15" s="105"/>
      <c r="X15" s="106"/>
      <c r="Y15" s="55">
        <f>SUM(Z15:AC15)</f>
        <v>0</v>
      </c>
      <c r="Z15" s="105"/>
      <c r="AA15" s="105"/>
      <c r="AB15" s="105"/>
      <c r="AC15" s="106"/>
      <c r="AD15" s="55">
        <f>SUM(AE15:AH15)</f>
        <v>0</v>
      </c>
      <c r="AE15" s="79"/>
      <c r="AF15" s="79"/>
      <c r="AG15" s="79"/>
      <c r="AH15" s="80"/>
      <c r="AI15" s="71"/>
      <c r="AJ15" s="79"/>
      <c r="AK15" s="79"/>
      <c r="AL15" s="79"/>
      <c r="AM15" s="80"/>
      <c r="AN15" s="71"/>
      <c r="AO15" s="79"/>
      <c r="AP15" s="79"/>
      <c r="AQ15" s="79"/>
      <c r="AR15" s="80"/>
      <c r="AS15" s="71"/>
      <c r="AT15" s="79"/>
      <c r="AU15" s="79"/>
      <c r="AV15" s="79"/>
      <c r="AW15" s="80"/>
      <c r="AX15" s="71"/>
      <c r="AY15" s="79"/>
      <c r="AZ15" s="79"/>
      <c r="BA15" s="79"/>
      <c r="BB15" s="80"/>
      <c r="BC15" s="71"/>
      <c r="BD15" s="79"/>
      <c r="BE15" s="79"/>
      <c r="BF15" s="79"/>
      <c r="BG15" s="80"/>
      <c r="BH15" s="71"/>
      <c r="BI15" s="79"/>
      <c r="BJ15" s="79"/>
      <c r="BK15" s="79"/>
      <c r="BL15" s="80"/>
      <c r="BM15" s="71"/>
      <c r="BN15" s="79"/>
      <c r="BO15" s="79"/>
      <c r="BP15" s="79"/>
      <c r="BQ15" s="80"/>
      <c r="BR15" s="71"/>
      <c r="BS15" s="79"/>
      <c r="BT15" s="79"/>
      <c r="BU15" s="79"/>
      <c r="BV15" s="80"/>
    </row>
    <row r="16" spans="1:74" s="63" customFormat="1" ht="22.5">
      <c r="A16" s="60" t="s">
        <v>26</v>
      </c>
      <c r="B16" s="61" t="s">
        <v>27</v>
      </c>
      <c r="C16" s="62" t="s">
        <v>28</v>
      </c>
      <c r="D16" s="14" t="s">
        <v>468</v>
      </c>
      <c r="E16" s="101">
        <f>SUM(F16:I16)</f>
        <v>84.576570000000004</v>
      </c>
      <c r="F16" s="79">
        <v>70.460740000000001</v>
      </c>
      <c r="G16" s="83"/>
      <c r="H16" s="79">
        <v>14.082000000000001</v>
      </c>
      <c r="I16" s="80">
        <v>3.3829999999999999E-2</v>
      </c>
      <c r="J16" s="71">
        <f>SUM(K16:N16)</f>
        <v>79.280030000000011</v>
      </c>
      <c r="K16" s="79">
        <v>66.365313</v>
      </c>
      <c r="L16" s="33"/>
      <c r="M16" s="79">
        <v>12.890933</v>
      </c>
      <c r="N16" s="80">
        <v>2.3784E-2</v>
      </c>
      <c r="O16" s="71">
        <f>SUM(P16:S16)</f>
        <v>78.4452</v>
      </c>
      <c r="P16" s="79">
        <v>66.027320000000003</v>
      </c>
      <c r="Q16" s="33"/>
      <c r="R16" s="79">
        <v>12.39513</v>
      </c>
      <c r="S16" s="80">
        <v>2.2749999999999999E-2</v>
      </c>
      <c r="T16" s="101">
        <f>SUM(U16:X16)</f>
        <v>79.671737999999991</v>
      </c>
      <c r="U16" s="105">
        <v>67.641306999999998</v>
      </c>
      <c r="V16" s="105"/>
      <c r="W16" s="105">
        <v>12.00653</v>
      </c>
      <c r="X16" s="106">
        <v>2.3900999999999999E-2</v>
      </c>
      <c r="Y16" s="101">
        <f>SUM(Z16:AC16)</f>
        <v>75.537729999999996</v>
      </c>
      <c r="Z16" s="105">
        <v>62.69632</v>
      </c>
      <c r="AA16" s="105"/>
      <c r="AB16" s="105">
        <v>12.811199999999999</v>
      </c>
      <c r="AC16" s="106">
        <v>3.0210000000000001E-2</v>
      </c>
      <c r="AD16" s="71">
        <f>SUM(AE16:AH16)</f>
        <v>73.260650000000012</v>
      </c>
      <c r="AE16" s="79">
        <v>60.769710000000003</v>
      </c>
      <c r="AF16" s="79"/>
      <c r="AG16" s="79">
        <v>12.461639999999999</v>
      </c>
      <c r="AH16" s="80">
        <v>2.93E-2</v>
      </c>
      <c r="AI16" s="71">
        <f>SUM(AJ16:AM16)</f>
        <v>76.179550000000006</v>
      </c>
      <c r="AJ16" s="79">
        <v>63.823230000000002</v>
      </c>
      <c r="AK16" s="79"/>
      <c r="AL16" s="79">
        <v>12.33347</v>
      </c>
      <c r="AM16" s="80">
        <v>2.2849999999999999E-2</v>
      </c>
      <c r="AN16" s="71">
        <f>SUM(AO16:AR16)</f>
        <v>74.749899999999997</v>
      </c>
      <c r="AO16" s="79">
        <v>62.692740000000001</v>
      </c>
      <c r="AP16" s="79"/>
      <c r="AQ16" s="79">
        <v>12.019780000000001</v>
      </c>
      <c r="AR16" s="80">
        <v>3.7379999999999997E-2</v>
      </c>
      <c r="AS16" s="71">
        <f>SUM(AT16:AW16)</f>
        <v>76.687699999999992</v>
      </c>
      <c r="AT16" s="79">
        <v>66.633939999999996</v>
      </c>
      <c r="AU16" s="79"/>
      <c r="AV16" s="79">
        <v>10.030749999999999</v>
      </c>
      <c r="AW16" s="80">
        <v>2.3009999999999999E-2</v>
      </c>
      <c r="AX16" s="71">
        <f>SUM(AY16:BB16)</f>
        <v>76.211699999999993</v>
      </c>
      <c r="AY16" s="79">
        <v>64.170249999999996</v>
      </c>
      <c r="AZ16" s="79"/>
      <c r="BA16" s="79">
        <v>12.01858</v>
      </c>
      <c r="BB16" s="80">
        <v>2.2870000000000001E-2</v>
      </c>
      <c r="BC16" s="71">
        <f>SUM(BD16:BG16)</f>
        <v>75.430480000000003</v>
      </c>
      <c r="BD16" s="79">
        <v>62.863759999999999</v>
      </c>
      <c r="BE16" s="79"/>
      <c r="BF16" s="79">
        <v>12.544090000000001</v>
      </c>
      <c r="BG16" s="80">
        <v>2.2630000000000001E-2</v>
      </c>
      <c r="BH16" s="71">
        <f>SUM(BI16:BL16)</f>
        <v>78.650140000000007</v>
      </c>
      <c r="BI16" s="79">
        <v>65.326809999999995</v>
      </c>
      <c r="BJ16" s="79"/>
      <c r="BK16" s="79">
        <v>13.307600000000001</v>
      </c>
      <c r="BL16" s="80">
        <v>1.5730000000000001E-2</v>
      </c>
      <c r="BM16" s="71">
        <f>SUM(BN16:BQ16)</f>
        <v>77.390115666666674</v>
      </c>
      <c r="BN16" s="79">
        <f>(F16+K16+P16+U16+Z16+AE16+AJ16+AO16+AT16+AY16+BD16+BI16)/12</f>
        <v>64.955953333333341</v>
      </c>
      <c r="BO16" s="79"/>
      <c r="BP16" s="79">
        <f>(H16+M16+R16+W16+AB16+AG16+AL16+AQ16+AV16+BA16+BF16+BK16)/12</f>
        <v>12.40847525</v>
      </c>
      <c r="BQ16" s="79">
        <f>(I16+N16+S16+X16+AC16+AH16+AM16+AR16+AW16+BB16+BG16+BL16)/12</f>
        <v>2.5687083333333336E-2</v>
      </c>
      <c r="BR16" s="71">
        <f>SUM(BS16:BV16)</f>
        <v>77.390114999999994</v>
      </c>
      <c r="BS16" s="79">
        <v>64.955952999999994</v>
      </c>
      <c r="BT16" s="79"/>
      <c r="BU16" s="79">
        <v>12.408474999999999</v>
      </c>
      <c r="BV16" s="79">
        <v>2.5687000000000001E-2</v>
      </c>
    </row>
    <row r="17" spans="1:74">
      <c r="A17" s="64" t="s">
        <v>29</v>
      </c>
      <c r="B17" s="12" t="s">
        <v>30</v>
      </c>
      <c r="C17" s="13" t="s">
        <v>31</v>
      </c>
      <c r="D17" s="14" t="s">
        <v>468</v>
      </c>
      <c r="E17" s="71">
        <f>SUM(F17:I17)</f>
        <v>0.64581</v>
      </c>
      <c r="F17" s="79">
        <v>0.44394</v>
      </c>
      <c r="G17" s="83"/>
      <c r="H17" s="79">
        <v>0.20150999999999999</v>
      </c>
      <c r="I17" s="80">
        <v>3.6000000000000002E-4</v>
      </c>
      <c r="J17" s="263">
        <f>SUM(K17:N17)</f>
        <v>0.28118856000000003</v>
      </c>
      <c r="K17" s="79">
        <v>9.8220660000000001E-2</v>
      </c>
      <c r="L17" s="83"/>
      <c r="M17" s="79">
        <v>0.18266450000000001</v>
      </c>
      <c r="N17" s="80">
        <v>3.034E-4</v>
      </c>
      <c r="O17" s="71">
        <f>SUM(P17:S17)</f>
        <v>0.71821000000000013</v>
      </c>
      <c r="P17" s="79">
        <v>0.41828300000000002</v>
      </c>
      <c r="Q17" s="43"/>
      <c r="R17" s="264">
        <v>0.29964000000000002</v>
      </c>
      <c r="S17" s="80">
        <v>2.8699999999999998E-4</v>
      </c>
      <c r="T17" s="101">
        <f>SUM(U17:X17)</f>
        <v>0.82067199999999996</v>
      </c>
      <c r="U17" s="105">
        <v>0.69670500000000002</v>
      </c>
      <c r="V17" s="108"/>
      <c r="W17" s="105">
        <v>0.123667</v>
      </c>
      <c r="X17" s="106">
        <v>2.9999999999999997E-4</v>
      </c>
      <c r="Y17" s="71">
        <f>SUM(Z17:AC17)</f>
        <v>1.06508</v>
      </c>
      <c r="Z17" s="105">
        <v>0.88402000000000003</v>
      </c>
      <c r="AA17" s="108"/>
      <c r="AB17" s="105">
        <v>0.18064</v>
      </c>
      <c r="AC17" s="106">
        <v>4.2000000000000002E-4</v>
      </c>
      <c r="AD17" s="103">
        <f>SUM(AE17:AH17)</f>
        <v>1.4139354900000001</v>
      </c>
      <c r="AE17" s="79">
        <v>1.17286</v>
      </c>
      <c r="AF17" s="83"/>
      <c r="AG17" s="79">
        <v>0.24051</v>
      </c>
      <c r="AH17" s="80">
        <v>5.6548999999999998E-4</v>
      </c>
      <c r="AI17" s="71">
        <f>SUM(AJ17:AM17)</f>
        <v>1.7978399999999999</v>
      </c>
      <c r="AJ17" s="79">
        <v>1.50623</v>
      </c>
      <c r="AK17" s="83"/>
      <c r="AL17" s="79">
        <v>0.29107</v>
      </c>
      <c r="AM17" s="80">
        <v>5.4000000000000001E-4</v>
      </c>
      <c r="AN17" s="71">
        <f>SUM(AO17:AR17)</f>
        <v>1.0689199999999999</v>
      </c>
      <c r="AO17" s="79">
        <v>0.89656999999999998</v>
      </c>
      <c r="AP17" s="83"/>
      <c r="AQ17" s="79">
        <v>0.17188000000000001</v>
      </c>
      <c r="AR17" s="80">
        <v>4.6999999999999999E-4</v>
      </c>
      <c r="AS17" s="71">
        <f>SUM(AT17:AW17)</f>
        <v>1.71780442</v>
      </c>
      <c r="AT17" s="79">
        <v>1.4926002</v>
      </c>
      <c r="AU17" s="83"/>
      <c r="AV17" s="79">
        <v>0.22468879999999999</v>
      </c>
      <c r="AW17" s="80">
        <v>5.1542000000000005E-4</v>
      </c>
      <c r="AX17" s="71">
        <f>SUM(AY17:BB17)</f>
        <v>1.333412</v>
      </c>
      <c r="AY17" s="79">
        <v>1.1229800000000001</v>
      </c>
      <c r="AZ17" s="83"/>
      <c r="BA17" s="79">
        <v>0.210032</v>
      </c>
      <c r="BB17" s="80">
        <v>4.0000000000000002E-4</v>
      </c>
      <c r="BC17" s="71">
        <f>SUM(BD17:BG17)</f>
        <v>1.3170147999999997</v>
      </c>
      <c r="BD17" s="79">
        <v>1.0975999999999999</v>
      </c>
      <c r="BE17" s="83"/>
      <c r="BF17" s="79">
        <v>0.21901979999999999</v>
      </c>
      <c r="BG17" s="80">
        <v>3.9500000000000001E-4</v>
      </c>
      <c r="BH17" s="71">
        <f>SUM(BI17:BL17)</f>
        <v>1.3842400000000001</v>
      </c>
      <c r="BI17" s="79">
        <v>1.14975</v>
      </c>
      <c r="BJ17" s="83"/>
      <c r="BK17" s="79">
        <v>0.23421</v>
      </c>
      <c r="BL17" s="80">
        <v>2.7999999999999998E-4</v>
      </c>
      <c r="BM17" s="71">
        <f>SUM(BN17:BQ17)</f>
        <v>1.1303439391666668</v>
      </c>
      <c r="BN17" s="79">
        <f>(F17+K17+P17+U17+Z17+AE17+AJ17+AO17+AT17+AY17+BD17+BI17)/12</f>
        <v>0.91497990500000004</v>
      </c>
      <c r="BO17" s="83"/>
      <c r="BP17" s="79">
        <f>(H17+M17+R17+W17+AB17+AG17+AL17+AQ17+AV17+BA17+BF17+BK17)/12</f>
        <v>0.21496100833333331</v>
      </c>
      <c r="BQ17" s="79">
        <f>(I17+N17+S17+X17+AC17+AH17+AM17+AR17+AW17+BB17+BG17+BL17)/12</f>
        <v>4.0302583333333333E-4</v>
      </c>
      <c r="BR17" s="71">
        <f>SUM(BS17:BV17)</f>
        <v>1.130344</v>
      </c>
      <c r="BS17" s="79">
        <v>0.91498000000000002</v>
      </c>
      <c r="BT17" s="83"/>
      <c r="BU17" s="79">
        <v>0.21496100000000001</v>
      </c>
      <c r="BV17" s="79">
        <v>4.0299999999999998E-4</v>
      </c>
    </row>
    <row r="18" spans="1:74">
      <c r="A18" s="19"/>
      <c r="B18" s="12" t="s">
        <v>32</v>
      </c>
      <c r="C18" s="13" t="s">
        <v>33</v>
      </c>
      <c r="D18" s="14" t="s">
        <v>468</v>
      </c>
      <c r="E18" s="55">
        <f t="shared" ref="E18:X18" si="2">IF(E7=0,0,E17/E7*100)</f>
        <v>0.76358026815227897</v>
      </c>
      <c r="F18" s="66">
        <f t="shared" si="2"/>
        <v>0.63005299121184366</v>
      </c>
      <c r="G18" s="44">
        <f t="shared" si="2"/>
        <v>0</v>
      </c>
      <c r="H18" s="69">
        <f t="shared" si="2"/>
        <v>0.31052751614971152</v>
      </c>
      <c r="I18" s="70">
        <f t="shared" si="2"/>
        <v>6.6622251832111928E-2</v>
      </c>
      <c r="J18" s="55">
        <f t="shared" si="2"/>
        <v>0.35467766598978334</v>
      </c>
      <c r="K18" s="97">
        <f t="shared" si="2"/>
        <v>0.14799999511793158</v>
      </c>
      <c r="L18" s="45">
        <f t="shared" si="2"/>
        <v>0</v>
      </c>
      <c r="M18" s="69">
        <f t="shared" si="2"/>
        <v>0.30468445394463323</v>
      </c>
      <c r="N18" s="70">
        <f t="shared" si="2"/>
        <v>5.6153676733240426E-2</v>
      </c>
      <c r="O18" s="55">
        <f t="shared" si="2"/>
        <v>0.91555633741771336</v>
      </c>
      <c r="P18" s="265">
        <f t="shared" si="2"/>
        <v>0.63349989065132439</v>
      </c>
      <c r="Q18" s="44">
        <f t="shared" si="2"/>
        <v>0</v>
      </c>
      <c r="R18" s="69">
        <f t="shared" si="2"/>
        <v>0.50960772297544588</v>
      </c>
      <c r="S18" s="70">
        <f t="shared" si="2"/>
        <v>5.3119915896551261E-2</v>
      </c>
      <c r="T18" s="101">
        <f t="shared" si="2"/>
        <v>1.0300666467198194</v>
      </c>
      <c r="U18" s="109">
        <f t="shared" si="2"/>
        <v>1.029999316837565</v>
      </c>
      <c r="V18" s="109"/>
      <c r="W18" s="110">
        <f t="shared" si="2"/>
        <v>0.20699092963727758</v>
      </c>
      <c r="X18" s="111">
        <f t="shared" si="2"/>
        <v>5.5524605729028821E-2</v>
      </c>
      <c r="Y18" s="55">
        <f>IF(Y7=0,0,Y17/Y7*100)</f>
        <v>1.40999736158341</v>
      </c>
      <c r="Z18" s="109">
        <f>IF(Z7=0,0,Z17/Z7*100)</f>
        <v>1.4100030113410167</v>
      </c>
      <c r="AA18" s="109"/>
      <c r="AB18" s="110">
        <f>IF(AB7=0,0,AB17/AB7*100)</f>
        <v>0.32596201560878785</v>
      </c>
      <c r="AC18" s="111">
        <f>IF(AC7=0,0,AC17/AC7*100)</f>
        <v>7.7717330964805154E-2</v>
      </c>
      <c r="AD18" s="55">
        <f>IF(AD7=0,0,AD17/AD7*100)</f>
        <v>1.9300067498718616</v>
      </c>
      <c r="AE18" s="84">
        <f>IF(AE7=0,0,AE17/AE7*100)</f>
        <v>1.9300075646238888</v>
      </c>
      <c r="AF18" s="84"/>
      <c r="AG18" s="85">
        <f>IF(AG7=0,0,AG17/AG7*100)</f>
        <v>0.45505897640773402</v>
      </c>
      <c r="AH18" s="86">
        <f>IF(AH7=0,0,AH17/AH7*100)</f>
        <v>0.10461091635603489</v>
      </c>
      <c r="AI18" s="103">
        <f>IF(AI7=0,0,AI17/AI7*100)</f>
        <v>2.3600034392432088</v>
      </c>
      <c r="AJ18" s="84">
        <f>IF(AJ7=0,0,AJ17/AJ7*100)</f>
        <v>2.3600027764185549</v>
      </c>
      <c r="AK18" s="84"/>
      <c r="AL18" s="85">
        <f>IF(AL7=0,0,AL17/AL7*100)</f>
        <v>0.52497570993103548</v>
      </c>
      <c r="AM18" s="86">
        <f>IF(AM7=0,0,AM17/AM7*100)</f>
        <v>9.9900099900099903E-2</v>
      </c>
      <c r="AN18" s="116">
        <f>IF(AN7=0,0,AN17/AN7*100)</f>
        <v>1.4299952240738782</v>
      </c>
      <c r="AO18" s="84">
        <f>IF(AO7=0,0,AO17/AO7*100)</f>
        <v>1.4301017948808745</v>
      </c>
      <c r="AP18" s="84"/>
      <c r="AQ18" s="85">
        <f>IF(AQ7=0,0,AQ17/AQ7*100)</f>
        <v>0.31474117811863955</v>
      </c>
      <c r="AR18" s="86">
        <f>IF(AR7=0,0,AR17/AR7*100)</f>
        <v>8.6961348455973503E-2</v>
      </c>
      <c r="AS18" s="59">
        <f>IF(AS7=0,0,AS17/AS7*100)</f>
        <v>2.2399999217605955</v>
      </c>
      <c r="AT18" s="66">
        <f>IF(AT7=0,0,AT17/AT7*100)</f>
        <v>2.2399999159587445</v>
      </c>
      <c r="AU18" s="94"/>
      <c r="AV18" s="69">
        <f>IF(AV7=0,0,AV17/AV7*100)</f>
        <v>0.40147310630419247</v>
      </c>
      <c r="AW18" s="70">
        <f>IF(AW7=0,0,AW17/AW7*100)</f>
        <v>9.5357205627965944E-2</v>
      </c>
      <c r="AX18" s="59">
        <f>IF(AX7=0,0,AX17/AX7*100)</f>
        <v>1.7496158726284812</v>
      </c>
      <c r="AY18" s="66">
        <f>IF(AY7=0,0,AY17/AY7*100)</f>
        <v>1.7500009739715838</v>
      </c>
      <c r="AZ18" s="94"/>
      <c r="BA18" s="69">
        <f>IF(BA7=0,0,BA17/BA7*100)</f>
        <v>0.37599814535842824</v>
      </c>
      <c r="BB18" s="70">
        <f>IF(BB7=0,0,BB17/BB7*100)</f>
        <v>7.4019245003700967E-2</v>
      </c>
      <c r="BC18" s="59">
        <f>IF(BC7=0,0,BC17/BC7*100)</f>
        <v>1.7459981694402575</v>
      </c>
      <c r="BD18" s="66">
        <f>IF(BD7=0,0,BD17/BD7*100)</f>
        <v>1.74599801220926</v>
      </c>
      <c r="BE18" s="94"/>
      <c r="BF18" s="69">
        <f>IF(BF7=0,0,BF17/BF7*100)</f>
        <v>0.39746444239781864</v>
      </c>
      <c r="BG18" s="70">
        <f>IF(BG7=0,0,BG17/BG7*100)</f>
        <v>7.3094680742789978E-2</v>
      </c>
      <c r="BH18" s="59">
        <f>IF(BH7=0,0,BH17/BH7*100)</f>
        <v>1.7599968671384438</v>
      </c>
      <c r="BI18" s="66">
        <f>IF(BI7=0,0,BI17/BI7*100)</f>
        <v>1.7599971588999987</v>
      </c>
      <c r="BJ18" s="94"/>
      <c r="BK18" s="69">
        <f>IF(BK7=0,0,BK17/BK7*100)</f>
        <v>0.40187952159504009</v>
      </c>
      <c r="BL18" s="70">
        <f>IF(BL7=0,0,BL17/BL7*100)</f>
        <v>5.1824979640186571E-2</v>
      </c>
      <c r="BM18" s="59">
        <f>IF(BM7=0,0,BM17/BM7*100)</f>
        <v>1.4605792088944072</v>
      </c>
      <c r="BN18" s="66">
        <f>IF(BN7=0,0,BN17/BN7*100)</f>
        <v>1.4086159282500459</v>
      </c>
      <c r="BO18" s="94"/>
      <c r="BP18" s="69">
        <f>IF(BP7=0,0,BP17/BP7*100)</f>
        <v>0.37552071879830073</v>
      </c>
      <c r="BQ18" s="70">
        <f>IF(BQ7=0,0,BQ17/BQ7*100)</f>
        <v>7.4578744230579738E-2</v>
      </c>
      <c r="BR18" s="59">
        <f>IF(BR7=0,0,BR17/BR7*100)</f>
        <v>1.4605793000824461</v>
      </c>
      <c r="BS18" s="66">
        <f>IF(BS7=0,0,BS17/BS7*100)</f>
        <v>1.4086160817315698</v>
      </c>
      <c r="BT18" s="94"/>
      <c r="BU18" s="69">
        <f>IF(BU7=0,0,BU17/BU7*100)</f>
        <v>0.37136868556966407</v>
      </c>
      <c r="BV18" s="70">
        <f>IF(BV7=0,0,BV17/BV7*100)</f>
        <v>1.5688869856347567</v>
      </c>
    </row>
    <row r="19" spans="1:74" ht="22.5">
      <c r="A19" s="19" t="s">
        <v>34</v>
      </c>
      <c r="B19" s="12" t="s">
        <v>35</v>
      </c>
      <c r="C19" s="13" t="s">
        <v>36</v>
      </c>
      <c r="D19" s="14" t="s">
        <v>468</v>
      </c>
      <c r="E19" s="55"/>
      <c r="F19" s="46"/>
      <c r="G19" s="46"/>
      <c r="H19" s="46"/>
      <c r="I19" s="47"/>
      <c r="J19" s="55">
        <f>SUM(K19:N19)</f>
        <v>0</v>
      </c>
      <c r="K19" s="46"/>
      <c r="L19" s="46"/>
      <c r="M19" s="46"/>
      <c r="N19" s="47"/>
      <c r="O19" s="55">
        <f>SUM(P19:S19)</f>
        <v>0</v>
      </c>
      <c r="P19" s="46"/>
      <c r="Q19" s="46"/>
      <c r="R19" s="46"/>
      <c r="S19" s="47"/>
      <c r="T19" s="101">
        <f>SUM(U19:X19)</f>
        <v>0</v>
      </c>
      <c r="U19" s="112"/>
      <c r="V19" s="112"/>
      <c r="W19" s="112"/>
      <c r="X19" s="113"/>
      <c r="Y19" s="55">
        <f>SUM(Z19:AC19)</f>
        <v>0</v>
      </c>
      <c r="Z19" s="112"/>
      <c r="AA19" s="112"/>
      <c r="AB19" s="112"/>
      <c r="AC19" s="113"/>
      <c r="AD19" s="55"/>
      <c r="AE19" s="87"/>
      <c r="AF19" s="87"/>
      <c r="AG19" s="87"/>
      <c r="AH19" s="88"/>
      <c r="AI19" s="71"/>
      <c r="AJ19" s="87"/>
      <c r="AK19" s="87"/>
      <c r="AL19" s="87"/>
      <c r="AM19" s="88"/>
      <c r="AN19" s="71"/>
      <c r="AO19" s="87"/>
      <c r="AP19" s="87"/>
      <c r="AQ19" s="87"/>
      <c r="AR19" s="88"/>
      <c r="AS19" s="71"/>
      <c r="AT19" s="87"/>
      <c r="AU19" s="87"/>
      <c r="AV19" s="87"/>
      <c r="AW19" s="88"/>
      <c r="AX19" s="71"/>
      <c r="AY19" s="87"/>
      <c r="AZ19" s="87"/>
      <c r="BA19" s="87"/>
      <c r="BB19" s="88"/>
      <c r="BC19" s="71"/>
      <c r="BD19" s="87"/>
      <c r="BE19" s="87"/>
      <c r="BF19" s="87"/>
      <c r="BG19" s="88"/>
      <c r="BH19" s="71"/>
      <c r="BI19" s="87"/>
      <c r="BJ19" s="87"/>
      <c r="BK19" s="87"/>
      <c r="BL19" s="88"/>
      <c r="BM19" s="71"/>
      <c r="BN19" s="87"/>
      <c r="BO19" s="87"/>
      <c r="BP19" s="87"/>
      <c r="BQ19" s="88"/>
      <c r="BR19" s="71"/>
      <c r="BS19" s="87"/>
      <c r="BT19" s="87"/>
      <c r="BU19" s="87"/>
      <c r="BV19" s="88"/>
    </row>
    <row r="20" spans="1:74">
      <c r="A20" s="64" t="s">
        <v>37</v>
      </c>
      <c r="B20" s="12" t="s">
        <v>38</v>
      </c>
      <c r="C20" s="13" t="s">
        <v>39</v>
      </c>
      <c r="D20" s="14" t="s">
        <v>468</v>
      </c>
      <c r="E20" s="55"/>
      <c r="F20" s="105">
        <f>F16-F17</f>
        <v>70.016800000000003</v>
      </c>
      <c r="G20" s="33"/>
      <c r="H20" s="105">
        <f>H7-H17</f>
        <v>64.691289999999995</v>
      </c>
      <c r="I20" s="106">
        <f>I7-I17</f>
        <v>0.54</v>
      </c>
      <c r="J20" s="55"/>
      <c r="K20" s="33">
        <f>K16-K17</f>
        <v>66.267092340000005</v>
      </c>
      <c r="L20" s="33"/>
      <c r="M20" s="33">
        <f>M7-M17</f>
        <v>59.769360500000005</v>
      </c>
      <c r="N20" s="53">
        <f>N7-N17</f>
        <v>0.53999960000000002</v>
      </c>
      <c r="O20" s="55"/>
      <c r="P20" s="79">
        <f>P16-P17</f>
        <v>65.609037000000001</v>
      </c>
      <c r="Q20" s="33"/>
      <c r="R20" s="79">
        <f>R7-R17</f>
        <v>58.498527000000003</v>
      </c>
      <c r="S20" s="53">
        <f>S7-S17</f>
        <v>0.54</v>
      </c>
      <c r="T20" s="101"/>
      <c r="U20" s="105">
        <f>U16-U17</f>
        <v>66.944602000000003</v>
      </c>
      <c r="V20" s="105"/>
      <c r="W20" s="105">
        <f>W7-W17</f>
        <v>59.621462999999999</v>
      </c>
      <c r="X20" s="106">
        <f>X7-X17</f>
        <v>0.54000099999999995</v>
      </c>
      <c r="Y20" s="55"/>
      <c r="Z20" s="105">
        <f>Z16-Z17</f>
        <v>61.8123</v>
      </c>
      <c r="AA20" s="105"/>
      <c r="AB20" s="105">
        <f>AB7-AB17</f>
        <v>55.23686</v>
      </c>
      <c r="AC20" s="106">
        <f>AC7-AC17</f>
        <v>0.54</v>
      </c>
      <c r="AD20" s="55"/>
      <c r="AE20" s="79">
        <f>AE16-AE17</f>
        <v>59.596850000000003</v>
      </c>
      <c r="AF20" s="79"/>
      <c r="AG20" s="79">
        <f>AG7-AG17</f>
        <v>52.611980000000003</v>
      </c>
      <c r="AH20" s="80">
        <f>AH7-AH17</f>
        <v>0.53999951000000002</v>
      </c>
      <c r="AI20" s="71"/>
      <c r="AJ20" s="79">
        <f>AJ16-AJ17</f>
        <v>62.317</v>
      </c>
      <c r="AK20" s="79"/>
      <c r="AL20" s="79">
        <f>AL7-AL17</f>
        <v>55.153399999999998</v>
      </c>
      <c r="AM20" s="80">
        <f>AM7-AM17</f>
        <v>0.54</v>
      </c>
      <c r="AN20" s="71"/>
      <c r="AO20" s="79">
        <f>AO16-AO17</f>
        <v>61.796170000000004</v>
      </c>
      <c r="AP20" s="79"/>
      <c r="AQ20" s="79">
        <f>AQ7-AQ17</f>
        <v>54.438069999999996</v>
      </c>
      <c r="AR20" s="80">
        <f>AR7-AR17</f>
        <v>0.54</v>
      </c>
      <c r="AS20" s="71"/>
      <c r="AT20" s="79">
        <f>AT16-AT17</f>
        <v>65.141339799999997</v>
      </c>
      <c r="AU20" s="79"/>
      <c r="AV20" s="79">
        <f>AV7-AV17</f>
        <v>55.741401199999991</v>
      </c>
      <c r="AW20" s="80">
        <f>AW7-AW17</f>
        <v>0.53999957999999992</v>
      </c>
      <c r="AX20" s="71"/>
      <c r="AY20" s="79">
        <f>AY16-AY17</f>
        <v>63.047269999999997</v>
      </c>
      <c r="AZ20" s="79"/>
      <c r="BA20" s="79">
        <f>BA7-BA17</f>
        <v>55.649818000000003</v>
      </c>
      <c r="BB20" s="80">
        <f>BB7-BB17</f>
        <v>0.54</v>
      </c>
      <c r="BC20" s="71"/>
      <c r="BD20" s="79">
        <f>BD16-BD17</f>
        <v>61.766159999999999</v>
      </c>
      <c r="BE20" s="79"/>
      <c r="BF20" s="79">
        <f>BF7-BF17</f>
        <v>54.885230200000009</v>
      </c>
      <c r="BG20" s="80">
        <f>BG7-BG17</f>
        <v>0.54</v>
      </c>
      <c r="BH20" s="71"/>
      <c r="BI20" s="79">
        <f>BI16-BI17</f>
        <v>64.177059999999997</v>
      </c>
      <c r="BJ20" s="79"/>
      <c r="BK20" s="79">
        <f>BK7-BK17</f>
        <v>58.044450000000005</v>
      </c>
      <c r="BL20" s="80">
        <f>BL7-BL17</f>
        <v>0.54</v>
      </c>
      <c r="BM20" s="71"/>
      <c r="BN20" s="79">
        <f>BN16-BN17</f>
        <v>64.040973428333345</v>
      </c>
      <c r="BO20" s="79"/>
      <c r="BP20" s="79">
        <f>BP7-BP17</f>
        <v>57.028487241666667</v>
      </c>
      <c r="BQ20" s="80">
        <f>BQ7-BQ17</f>
        <v>0.54000005750000002</v>
      </c>
      <c r="BR20" s="71"/>
      <c r="BS20" s="79">
        <f>BS16-BS17</f>
        <v>64.040972999999994</v>
      </c>
      <c r="BT20" s="79"/>
      <c r="BU20" s="79">
        <f>BU7-BU17</f>
        <v>57.668486999999999</v>
      </c>
      <c r="BV20" s="80">
        <f>BV7-BV17</f>
        <v>2.5284000000000001E-2</v>
      </c>
    </row>
    <row r="21" spans="1:74" s="29" customFormat="1">
      <c r="A21" s="26" t="s">
        <v>40</v>
      </c>
      <c r="B21" s="24" t="s">
        <v>59</v>
      </c>
      <c r="C21" s="25" t="s">
        <v>41</v>
      </c>
      <c r="D21" s="14" t="s">
        <v>468</v>
      </c>
      <c r="E21" s="59">
        <f>SUM(F21:I21)</f>
        <v>52.676760000000002</v>
      </c>
      <c r="F21" s="27"/>
      <c r="G21" s="48"/>
      <c r="H21" s="79">
        <v>52.676760000000002</v>
      </c>
      <c r="I21" s="53"/>
      <c r="J21" s="59">
        <f>SUM(K21:N21)</f>
        <v>47.744841999999998</v>
      </c>
      <c r="K21" s="27"/>
      <c r="L21" s="48"/>
      <c r="M21" s="79">
        <v>47.744841999999998</v>
      </c>
      <c r="N21" s="53"/>
      <c r="O21" s="71">
        <f>SUM(P21:S21)</f>
        <v>46.472990000000003</v>
      </c>
      <c r="P21" s="27"/>
      <c r="Q21" s="48"/>
      <c r="R21" s="79">
        <v>46.472990000000003</v>
      </c>
      <c r="S21" s="53"/>
      <c r="T21" s="101">
        <f>SUM(U21:X21)</f>
        <v>47.597059999999999</v>
      </c>
      <c r="U21" s="105"/>
      <c r="V21" s="107"/>
      <c r="W21" s="105">
        <v>47.597059999999999</v>
      </c>
      <c r="X21" s="106"/>
      <c r="Y21" s="59">
        <f>SUM(Z21:AC21)</f>
        <v>43.218649999999997</v>
      </c>
      <c r="Z21" s="105"/>
      <c r="AA21" s="107"/>
      <c r="AB21" s="105">
        <v>43.218649999999997</v>
      </c>
      <c r="AC21" s="106"/>
      <c r="AD21" s="101">
        <f>SUM(AE21:AH21)</f>
        <v>40.592711999999999</v>
      </c>
      <c r="AE21" s="79"/>
      <c r="AF21" s="82"/>
      <c r="AG21" s="79">
        <v>40.592711999999999</v>
      </c>
      <c r="AH21" s="80"/>
      <c r="AI21" s="71">
        <f>SUM(AJ21:AM21)</f>
        <v>43.12771</v>
      </c>
      <c r="AJ21" s="79"/>
      <c r="AK21" s="82"/>
      <c r="AL21" s="79">
        <v>43.12771</v>
      </c>
      <c r="AM21" s="80"/>
      <c r="AN21" s="71">
        <f>SUM(AO21:AR21)</f>
        <v>42.42698</v>
      </c>
      <c r="AO21" s="79"/>
      <c r="AP21" s="82"/>
      <c r="AQ21" s="79">
        <v>42.42698</v>
      </c>
      <c r="AR21" s="80"/>
      <c r="AS21" s="71">
        <f>SUM(AT21:AW21)</f>
        <v>43.715896000000001</v>
      </c>
      <c r="AT21" s="79"/>
      <c r="AU21" s="82"/>
      <c r="AV21" s="79">
        <v>43.715896000000001</v>
      </c>
      <c r="AW21" s="80"/>
      <c r="AX21" s="71">
        <f>SUM(AY21:BB21)</f>
        <v>43.624288</v>
      </c>
      <c r="AY21" s="79"/>
      <c r="AZ21" s="82"/>
      <c r="BA21" s="79">
        <v>43.624288</v>
      </c>
      <c r="BB21" s="80"/>
      <c r="BC21" s="71">
        <f>SUM(BD21:BG21)</f>
        <v>42.859465</v>
      </c>
      <c r="BD21" s="79"/>
      <c r="BE21" s="82"/>
      <c r="BF21" s="79">
        <v>42.859465</v>
      </c>
      <c r="BG21" s="80"/>
      <c r="BH21" s="71">
        <f>SUM(BI21:BL21)</f>
        <v>46.011899999999997</v>
      </c>
      <c r="BI21" s="79"/>
      <c r="BJ21" s="82"/>
      <c r="BK21" s="79">
        <v>46.011899999999997</v>
      </c>
      <c r="BL21" s="80"/>
      <c r="BM21" s="71">
        <f>SUM(BN21:BQ21)</f>
        <v>45.005771000000003</v>
      </c>
      <c r="BN21" s="79"/>
      <c r="BO21" s="82"/>
      <c r="BP21" s="79">
        <v>45.005771000000003</v>
      </c>
      <c r="BQ21" s="80"/>
      <c r="BR21" s="71">
        <f>SUM(BS21:BV21)</f>
        <v>45.005771000000003</v>
      </c>
      <c r="BS21" s="79"/>
      <c r="BT21" s="82"/>
      <c r="BU21" s="79">
        <v>44.987487000000002</v>
      </c>
      <c r="BV21" s="80">
        <v>1.8284000000000002E-2</v>
      </c>
    </row>
    <row r="22" spans="1:74">
      <c r="A22" s="19"/>
      <c r="B22" s="12" t="s">
        <v>42</v>
      </c>
      <c r="C22" s="13"/>
      <c r="D22" s="14" t="s">
        <v>468</v>
      </c>
      <c r="E22" s="56"/>
      <c r="F22" s="34"/>
      <c r="G22" s="34"/>
      <c r="H22" s="34"/>
      <c r="I22" s="35"/>
      <c r="J22" s="56"/>
      <c r="K22" s="34"/>
      <c r="L22" s="34"/>
      <c r="M22" s="34"/>
      <c r="N22" s="35"/>
      <c r="O22" s="56"/>
      <c r="P22" s="34"/>
      <c r="Q22" s="34"/>
      <c r="R22" s="34"/>
      <c r="S22" s="35"/>
      <c r="T22" s="257"/>
      <c r="U22" s="114"/>
      <c r="V22" s="114"/>
      <c r="W22" s="114"/>
      <c r="X22" s="115"/>
      <c r="Y22" s="56"/>
      <c r="Z22" s="114"/>
      <c r="AA22" s="114"/>
      <c r="AB22" s="114"/>
      <c r="AC22" s="115"/>
      <c r="AD22" s="56"/>
      <c r="AE22" s="89"/>
      <c r="AF22" s="89"/>
      <c r="AG22" s="89"/>
      <c r="AH22" s="90"/>
      <c r="AI22" s="74"/>
      <c r="AJ22" s="89"/>
      <c r="AK22" s="89"/>
      <c r="AL22" s="89"/>
      <c r="AM22" s="90"/>
      <c r="AN22" s="74"/>
      <c r="AO22" s="89"/>
      <c r="AP22" s="89"/>
      <c r="AQ22" s="89"/>
      <c r="AR22" s="90"/>
      <c r="AS22" s="74"/>
      <c r="AT22" s="89"/>
      <c r="AU22" s="89"/>
      <c r="AV22" s="89"/>
      <c r="AW22" s="90"/>
      <c r="AX22" s="74"/>
      <c r="AY22" s="89"/>
      <c r="AZ22" s="89"/>
      <c r="BA22" s="89"/>
      <c r="BB22" s="90"/>
      <c r="BC22" s="74"/>
      <c r="BD22" s="89"/>
      <c r="BE22" s="89"/>
      <c r="BF22" s="89"/>
      <c r="BG22" s="90"/>
      <c r="BH22" s="74"/>
      <c r="BI22" s="89"/>
      <c r="BJ22" s="89"/>
      <c r="BK22" s="89"/>
      <c r="BL22" s="90"/>
      <c r="BM22" s="74"/>
      <c r="BN22" s="89"/>
      <c r="BO22" s="89"/>
      <c r="BP22" s="89"/>
      <c r="BQ22" s="90"/>
      <c r="BR22" s="74"/>
      <c r="BS22" s="89"/>
      <c r="BT22" s="89"/>
      <c r="BU22" s="89"/>
      <c r="BV22" s="90"/>
    </row>
    <row r="23" spans="1:74" ht="33.75">
      <c r="A23" s="19"/>
      <c r="B23" s="12" t="s">
        <v>43</v>
      </c>
      <c r="C23" s="13" t="s">
        <v>44</v>
      </c>
      <c r="D23" s="14" t="s">
        <v>468</v>
      </c>
      <c r="E23" s="55"/>
      <c r="F23" s="27"/>
      <c r="G23" s="27"/>
      <c r="H23" s="27"/>
      <c r="I23" s="28"/>
      <c r="J23" s="55">
        <f>SUM(K23:N23)</f>
        <v>0</v>
      </c>
      <c r="K23" s="27"/>
      <c r="L23" s="27"/>
      <c r="M23" s="27"/>
      <c r="N23" s="28"/>
      <c r="O23" s="55">
        <f>SUM(P23:S23)</f>
        <v>0</v>
      </c>
      <c r="P23" s="27"/>
      <c r="Q23" s="27"/>
      <c r="R23" s="27"/>
      <c r="S23" s="28"/>
      <c r="T23" s="101">
        <f>SUM(U23:X23)</f>
        <v>0</v>
      </c>
      <c r="U23" s="105"/>
      <c r="V23" s="105"/>
      <c r="W23" s="105"/>
      <c r="X23" s="106"/>
      <c r="Y23" s="55">
        <f>SUM(Z23:AC23)</f>
        <v>0</v>
      </c>
      <c r="Z23" s="105"/>
      <c r="AA23" s="105"/>
      <c r="AB23" s="105"/>
      <c r="AC23" s="106"/>
      <c r="AD23" s="55"/>
      <c r="AE23" s="79"/>
      <c r="AF23" s="79"/>
      <c r="AG23" s="79"/>
      <c r="AH23" s="80"/>
      <c r="AI23" s="71"/>
      <c r="AJ23" s="79"/>
      <c r="AK23" s="79"/>
      <c r="AL23" s="79"/>
      <c r="AM23" s="80"/>
      <c r="AN23" s="71"/>
      <c r="AO23" s="79"/>
      <c r="AP23" s="79"/>
      <c r="AQ23" s="79"/>
      <c r="AR23" s="80"/>
      <c r="AS23" s="71"/>
      <c r="AT23" s="79"/>
      <c r="AU23" s="79"/>
      <c r="AV23" s="79"/>
      <c r="AW23" s="80"/>
      <c r="AX23" s="71"/>
      <c r="AY23" s="79"/>
      <c r="AZ23" s="79"/>
      <c r="BA23" s="79"/>
      <c r="BB23" s="80"/>
      <c r="BC23" s="71"/>
      <c r="BD23" s="79"/>
      <c r="BE23" s="79"/>
      <c r="BF23" s="79"/>
      <c r="BG23" s="80"/>
      <c r="BH23" s="71"/>
      <c r="BI23" s="79"/>
      <c r="BJ23" s="79"/>
      <c r="BK23" s="79"/>
      <c r="BL23" s="80"/>
      <c r="BM23" s="71"/>
      <c r="BN23" s="79"/>
      <c r="BO23" s="79"/>
      <c r="BP23" s="79"/>
      <c r="BQ23" s="80"/>
      <c r="BR23" s="71"/>
      <c r="BS23" s="79"/>
      <c r="BT23" s="79"/>
      <c r="BU23" s="79"/>
      <c r="BV23" s="80"/>
    </row>
    <row r="24" spans="1:74" ht="24.75" customHeight="1">
      <c r="A24" s="19"/>
      <c r="B24" s="12" t="s">
        <v>45</v>
      </c>
      <c r="C24" s="13" t="s">
        <v>46</v>
      </c>
      <c r="D24" s="14" t="s">
        <v>468</v>
      </c>
      <c r="E24" s="55"/>
      <c r="F24" s="27"/>
      <c r="G24" s="27"/>
      <c r="H24" s="27"/>
      <c r="I24" s="28"/>
      <c r="J24" s="55">
        <f>SUM(K24:N24)</f>
        <v>0</v>
      </c>
      <c r="K24" s="27"/>
      <c r="L24" s="27"/>
      <c r="M24" s="27"/>
      <c r="N24" s="28"/>
      <c r="O24" s="55">
        <f>SUM(P24:S24)</f>
        <v>0</v>
      </c>
      <c r="P24" s="27"/>
      <c r="Q24" s="27"/>
      <c r="R24" s="27"/>
      <c r="S24" s="28"/>
      <c r="T24" s="101">
        <f>SUM(U24:X24)</f>
        <v>0</v>
      </c>
      <c r="U24" s="105"/>
      <c r="V24" s="105"/>
      <c r="W24" s="105"/>
      <c r="X24" s="106"/>
      <c r="Y24" s="55">
        <f>SUM(Z24:AC24)</f>
        <v>0</v>
      </c>
      <c r="Z24" s="105"/>
      <c r="AA24" s="105"/>
      <c r="AB24" s="105"/>
      <c r="AC24" s="106"/>
      <c r="AD24" s="55"/>
      <c r="AE24" s="79"/>
      <c r="AF24" s="79"/>
      <c r="AG24" s="79"/>
      <c r="AH24" s="80"/>
      <c r="AI24" s="71"/>
      <c r="AJ24" s="79"/>
      <c r="AK24" s="79"/>
      <c r="AL24" s="79"/>
      <c r="AM24" s="80"/>
      <c r="AN24" s="71"/>
      <c r="AO24" s="79"/>
      <c r="AP24" s="79"/>
      <c r="AQ24" s="79"/>
      <c r="AR24" s="80"/>
      <c r="AS24" s="71"/>
      <c r="AT24" s="79"/>
      <c r="AU24" s="79"/>
      <c r="AV24" s="79"/>
      <c r="AW24" s="80"/>
      <c r="AX24" s="71"/>
      <c r="AY24" s="79"/>
      <c r="AZ24" s="79"/>
      <c r="BA24" s="79"/>
      <c r="BB24" s="80"/>
      <c r="BC24" s="71"/>
      <c r="BD24" s="79"/>
      <c r="BE24" s="79"/>
      <c r="BF24" s="79"/>
      <c r="BG24" s="80"/>
      <c r="BH24" s="71"/>
      <c r="BI24" s="79"/>
      <c r="BJ24" s="79"/>
      <c r="BK24" s="79"/>
      <c r="BL24" s="80"/>
      <c r="BM24" s="71"/>
      <c r="BN24" s="79"/>
      <c r="BO24" s="79"/>
      <c r="BP24" s="79"/>
      <c r="BQ24" s="80"/>
      <c r="BR24" s="71"/>
      <c r="BS24" s="79"/>
      <c r="BT24" s="79"/>
      <c r="BU24" s="79"/>
      <c r="BV24" s="80"/>
    </row>
    <row r="25" spans="1:74">
      <c r="A25" s="19" t="s">
        <v>47</v>
      </c>
      <c r="B25" s="12" t="s">
        <v>48</v>
      </c>
      <c r="C25" s="13" t="s">
        <v>49</v>
      </c>
      <c r="D25" s="14" t="s">
        <v>468</v>
      </c>
      <c r="E25" s="55"/>
      <c r="F25" s="27"/>
      <c r="G25" s="27"/>
      <c r="H25" s="27"/>
      <c r="I25" s="28"/>
      <c r="J25" s="55">
        <f>SUM(K25:N25)</f>
        <v>0</v>
      </c>
      <c r="K25" s="27"/>
      <c r="L25" s="27"/>
      <c r="M25" s="27"/>
      <c r="N25" s="28"/>
      <c r="O25" s="55">
        <f>SUM(P25:S25)</f>
        <v>0</v>
      </c>
      <c r="P25" s="27"/>
      <c r="Q25" s="27"/>
      <c r="R25" s="27"/>
      <c r="S25" s="28"/>
      <c r="T25" s="101">
        <f>SUM(U25:X25)</f>
        <v>0</v>
      </c>
      <c r="U25" s="105"/>
      <c r="V25" s="105"/>
      <c r="W25" s="105"/>
      <c r="X25" s="106"/>
      <c r="Y25" s="55">
        <f>SUM(Z25:AC25)</f>
        <v>0</v>
      </c>
      <c r="Z25" s="105"/>
      <c r="AA25" s="105"/>
      <c r="AB25" s="105"/>
      <c r="AC25" s="106"/>
      <c r="AD25" s="55"/>
      <c r="AE25" s="79"/>
      <c r="AF25" s="79"/>
      <c r="AG25" s="79"/>
      <c r="AH25" s="80"/>
      <c r="AI25" s="71"/>
      <c r="AJ25" s="79"/>
      <c r="AK25" s="79"/>
      <c r="AL25" s="79"/>
      <c r="AM25" s="80"/>
      <c r="AN25" s="71"/>
      <c r="AO25" s="79"/>
      <c r="AP25" s="79"/>
      <c r="AQ25" s="79"/>
      <c r="AR25" s="80"/>
      <c r="AS25" s="71"/>
      <c r="AT25" s="79"/>
      <c r="AU25" s="79"/>
      <c r="AV25" s="79"/>
      <c r="AW25" s="80"/>
      <c r="AX25" s="71"/>
      <c r="AY25" s="79"/>
      <c r="AZ25" s="79"/>
      <c r="BA25" s="79"/>
      <c r="BB25" s="80"/>
      <c r="BC25" s="71"/>
      <c r="BD25" s="79"/>
      <c r="BE25" s="79"/>
      <c r="BF25" s="79"/>
      <c r="BG25" s="80"/>
      <c r="BH25" s="71"/>
      <c r="BI25" s="79"/>
      <c r="BJ25" s="79"/>
      <c r="BK25" s="79"/>
      <c r="BL25" s="80"/>
      <c r="BM25" s="71"/>
      <c r="BN25" s="79"/>
      <c r="BO25" s="79"/>
      <c r="BP25" s="79"/>
      <c r="BQ25" s="80"/>
      <c r="BR25" s="71"/>
      <c r="BS25" s="79"/>
      <c r="BT25" s="79"/>
      <c r="BU25" s="79"/>
      <c r="BV25" s="80"/>
    </row>
    <row r="26" spans="1:74" s="36" customFormat="1">
      <c r="A26" s="19" t="s">
        <v>50</v>
      </c>
      <c r="B26" s="12" t="s">
        <v>58</v>
      </c>
      <c r="C26" s="13" t="s">
        <v>51</v>
      </c>
      <c r="D26" s="14" t="s">
        <v>468</v>
      </c>
      <c r="E26" s="59">
        <f>SUM(F26:I26)</f>
        <v>31.253999999999998</v>
      </c>
      <c r="F26" s="33">
        <v>19.206</v>
      </c>
      <c r="G26" s="27"/>
      <c r="H26" s="33">
        <v>11.507999999999999</v>
      </c>
      <c r="I26" s="53">
        <v>0.54</v>
      </c>
      <c r="J26" s="59">
        <f>SUM(K26:N26)</f>
        <v>31.253999999999998</v>
      </c>
      <c r="K26" s="33">
        <v>19.206</v>
      </c>
      <c r="L26" s="27"/>
      <c r="M26" s="33">
        <v>11.507999999999999</v>
      </c>
      <c r="N26" s="53">
        <v>0.54</v>
      </c>
      <c r="O26" s="59">
        <f>SUM(P26:S26)</f>
        <v>31.253999999999998</v>
      </c>
      <c r="P26" s="33">
        <v>19.206</v>
      </c>
      <c r="Q26" s="27"/>
      <c r="R26" s="33">
        <v>11.507999999999999</v>
      </c>
      <c r="S26" s="53">
        <v>0.54</v>
      </c>
      <c r="T26" s="101">
        <f>SUM(U26:X26)</f>
        <v>31.253999999999998</v>
      </c>
      <c r="U26" s="105">
        <v>19.206</v>
      </c>
      <c r="V26" s="105"/>
      <c r="W26" s="105">
        <v>11.507999999999999</v>
      </c>
      <c r="X26" s="106">
        <v>0.54</v>
      </c>
      <c r="Y26" s="59">
        <f>SUM(Z26:AC26)</f>
        <v>31.253999999999998</v>
      </c>
      <c r="Z26" s="105">
        <v>19.206</v>
      </c>
      <c r="AA26" s="105"/>
      <c r="AB26" s="105">
        <v>11.507999999999999</v>
      </c>
      <c r="AC26" s="106">
        <v>0.54</v>
      </c>
      <c r="AD26" s="59">
        <f>SUM(AE26:AH26)</f>
        <v>31.253999999999998</v>
      </c>
      <c r="AE26" s="79">
        <v>19.206</v>
      </c>
      <c r="AF26" s="79"/>
      <c r="AG26" s="79">
        <v>11.507999999999999</v>
      </c>
      <c r="AH26" s="80">
        <v>0.54</v>
      </c>
      <c r="AI26" s="71">
        <f>SUM(AJ26:AM26)</f>
        <v>31.253999999999998</v>
      </c>
      <c r="AJ26" s="79">
        <v>19.206</v>
      </c>
      <c r="AK26" s="79"/>
      <c r="AL26" s="79">
        <v>11.507999999999999</v>
      </c>
      <c r="AM26" s="80">
        <v>0.54</v>
      </c>
      <c r="AN26" s="59">
        <f>SUM(AO26:AR26)</f>
        <v>31.253999999999998</v>
      </c>
      <c r="AO26" s="79">
        <v>19.206</v>
      </c>
      <c r="AP26" s="79"/>
      <c r="AQ26" s="79">
        <v>11.507999999999999</v>
      </c>
      <c r="AR26" s="80">
        <v>0.54</v>
      </c>
      <c r="AS26" s="59">
        <f>SUM(AT26:AW26)</f>
        <v>31.253999999999998</v>
      </c>
      <c r="AT26" s="79">
        <v>19.206</v>
      </c>
      <c r="AU26" s="79"/>
      <c r="AV26" s="79">
        <v>11.507999999999999</v>
      </c>
      <c r="AW26" s="80">
        <v>0.54</v>
      </c>
      <c r="AX26" s="59">
        <f>SUM(AY26:BB26)</f>
        <v>31.253999999999998</v>
      </c>
      <c r="AY26" s="79">
        <v>19.206</v>
      </c>
      <c r="AZ26" s="79"/>
      <c r="BA26" s="79">
        <v>11.507999999999999</v>
      </c>
      <c r="BB26" s="80">
        <v>0.54</v>
      </c>
      <c r="BC26" s="59">
        <f>SUM(BD26:BG26)</f>
        <v>31.253999999999998</v>
      </c>
      <c r="BD26" s="79">
        <v>19.206</v>
      </c>
      <c r="BE26" s="79"/>
      <c r="BF26" s="79">
        <v>11.507999999999999</v>
      </c>
      <c r="BG26" s="80">
        <v>0.54</v>
      </c>
      <c r="BH26" s="59">
        <f>SUM(BI26:BL26)</f>
        <v>31.253999999999998</v>
      </c>
      <c r="BI26" s="79">
        <v>19.206</v>
      </c>
      <c r="BJ26" s="79"/>
      <c r="BK26" s="79">
        <v>11.507999999999999</v>
      </c>
      <c r="BL26" s="80">
        <v>0.54</v>
      </c>
      <c r="BM26" s="59">
        <f>SUM(BN26:BQ26)</f>
        <v>31.253999999999991</v>
      </c>
      <c r="BN26" s="33">
        <f>(F26+K26+P26+U26+Z26+AE26+AJ26+AO26+AT26+AY26+BD26+BI26)/12</f>
        <v>19.205999999999996</v>
      </c>
      <c r="BO26" s="33"/>
      <c r="BP26" s="33">
        <f>(H26+M26+R26+W26+AB26+AG26+AL26+AQ26+AV26+BA26+BF26+BK26)/12</f>
        <v>11.507999999999997</v>
      </c>
      <c r="BQ26" s="33">
        <f>(I26+N26+S26+X26+AC26+AH26+AM26+AR26+AW26+BB26+BG26+BL26)/12</f>
        <v>0.54</v>
      </c>
      <c r="BR26" s="59">
        <f>SUM(BS26:BV26)</f>
        <v>31.254000000000001</v>
      </c>
      <c r="BS26" s="33">
        <v>18.565999999999999</v>
      </c>
      <c r="BT26" s="33"/>
      <c r="BU26" s="33">
        <v>12.680999999999999</v>
      </c>
      <c r="BV26" s="33">
        <v>7.0000000000000001E-3</v>
      </c>
    </row>
    <row r="27" spans="1:74" s="36" customFormat="1" ht="22.5">
      <c r="A27" s="19" t="s">
        <v>52</v>
      </c>
      <c r="B27" s="12" t="s">
        <v>53</v>
      </c>
      <c r="C27" s="13" t="s">
        <v>54</v>
      </c>
      <c r="D27" s="14" t="s">
        <v>468</v>
      </c>
      <c r="E27" s="55"/>
      <c r="F27" s="27"/>
      <c r="G27" s="27"/>
      <c r="H27" s="27"/>
      <c r="I27" s="28"/>
      <c r="J27" s="55">
        <f>SUM(K27:N27)</f>
        <v>0</v>
      </c>
      <c r="K27" s="27"/>
      <c r="L27" s="27"/>
      <c r="M27" s="27"/>
      <c r="N27" s="28"/>
      <c r="O27" s="55">
        <f>SUM(P27:S27)</f>
        <v>0</v>
      </c>
      <c r="P27" s="27"/>
      <c r="Q27" s="27"/>
      <c r="R27" s="27"/>
      <c r="S27" s="28"/>
      <c r="T27" s="101">
        <f>SUM(U27:X27)</f>
        <v>0</v>
      </c>
      <c r="U27" s="105"/>
      <c r="V27" s="105"/>
      <c r="W27" s="105"/>
      <c r="X27" s="106"/>
      <c r="Y27" s="55">
        <f>SUM(Z27:AC27)</f>
        <v>0</v>
      </c>
      <c r="Z27" s="27"/>
      <c r="AA27" s="27"/>
      <c r="AB27" s="27"/>
      <c r="AC27" s="28"/>
      <c r="AD27" s="55"/>
      <c r="AE27" s="79"/>
      <c r="AF27" s="79"/>
      <c r="AG27" s="79"/>
      <c r="AH27" s="80"/>
      <c r="AI27" s="71"/>
      <c r="AJ27" s="79"/>
      <c r="AK27" s="79"/>
      <c r="AL27" s="79"/>
      <c r="AM27" s="80"/>
      <c r="AN27" s="71"/>
      <c r="AO27" s="79"/>
      <c r="AP27" s="79"/>
      <c r="AQ27" s="79"/>
      <c r="AR27" s="80"/>
      <c r="AS27" s="71"/>
      <c r="AT27" s="79"/>
      <c r="AU27" s="79"/>
      <c r="AV27" s="79"/>
      <c r="AW27" s="80"/>
      <c r="AX27" s="71"/>
      <c r="AY27" s="79"/>
      <c r="AZ27" s="79"/>
      <c r="BA27" s="79"/>
      <c r="BB27" s="80"/>
      <c r="BC27" s="71"/>
      <c r="BD27" s="79"/>
      <c r="BE27" s="79"/>
      <c r="BF27" s="79"/>
      <c r="BG27" s="80"/>
      <c r="BH27" s="71"/>
      <c r="BI27" s="79"/>
      <c r="BJ27" s="79"/>
      <c r="BK27" s="79"/>
      <c r="BL27" s="80"/>
      <c r="BM27" s="71"/>
      <c r="BN27" s="79"/>
      <c r="BO27" s="79"/>
      <c r="BP27" s="79"/>
      <c r="BQ27" s="80"/>
      <c r="BR27" s="71"/>
      <c r="BS27" s="79"/>
      <c r="BT27" s="79"/>
      <c r="BU27" s="79"/>
      <c r="BV27" s="80"/>
    </row>
    <row r="28" spans="1:74" ht="13.5" thickBot="1">
      <c r="A28" s="65" t="s">
        <v>55</v>
      </c>
      <c r="B28" s="42" t="s">
        <v>56</v>
      </c>
      <c r="C28" s="54" t="s">
        <v>57</v>
      </c>
      <c r="D28" s="14" t="s">
        <v>468</v>
      </c>
      <c r="E28" s="98">
        <f>E17+E21</f>
        <v>53.322569999999999</v>
      </c>
      <c r="F28" s="37">
        <f>F20-F21-F25-F26-F27-G11-H11-I11</f>
        <v>0</v>
      </c>
      <c r="G28" s="38"/>
      <c r="H28" s="39">
        <f>H20-H21-H23-H25-H26-H27-I13</f>
        <v>-5.6621374255882984E-15</v>
      </c>
      <c r="I28" s="96">
        <f>I20-I21-I23-I25-I26-I27</f>
        <v>0</v>
      </c>
      <c r="J28" s="98">
        <f>J17+J21</f>
        <v>48.026030559999995</v>
      </c>
      <c r="K28" s="39">
        <f>K20-K21-K25-K26-K27-L11-M11-N11</f>
        <v>3.3999999971001671E-7</v>
      </c>
      <c r="L28" s="39">
        <f>L20-L21-L23-L25-L26-L27-M12-N12</f>
        <v>0</v>
      </c>
      <c r="M28" s="39">
        <f>M20-M21-M23-M25-M26-M27-N13</f>
        <v>-4.9999999274241702E-7</v>
      </c>
      <c r="N28" s="96">
        <f>N20-N21-N23-N25-N26-N27</f>
        <v>-4.0000000001150227E-7</v>
      </c>
      <c r="O28" s="104">
        <f>O17+O21</f>
        <v>47.191200000000002</v>
      </c>
      <c r="P28" s="39">
        <f>P20-P21-P25-P26-P27-Q11-R11-S11</f>
        <v>0</v>
      </c>
      <c r="Q28" s="38">
        <f>Q20-Q21-Q23-Q25-Q26-Q27-R12-S12</f>
        <v>0</v>
      </c>
      <c r="R28" s="102">
        <f>R20-R21-R23-R25-R26-R27-S13</f>
        <v>0</v>
      </c>
      <c r="S28" s="266">
        <f>S20-S21-S23-S25-S26-S27</f>
        <v>0</v>
      </c>
      <c r="T28" s="267">
        <f>T17+T21</f>
        <v>48.417732000000001</v>
      </c>
      <c r="U28" s="268">
        <f>U20-U21-U25-U26-U27-V11-W11-X11</f>
        <v>2.0000000020559128E-6</v>
      </c>
      <c r="V28" s="268">
        <f>V20-V21-V23-V25-V26-V27-W12-X12</f>
        <v>0</v>
      </c>
      <c r="W28" s="268">
        <f>W20-W21-W23-W25-W26-W27-X13</f>
        <v>3.0000000004193339E-6</v>
      </c>
      <c r="X28" s="185">
        <f>X20-X21-X23-X25-X26-X27</f>
        <v>9.9999999991773336E-7</v>
      </c>
      <c r="Y28" s="98">
        <f>Y17+Y21</f>
        <v>44.283729999999998</v>
      </c>
      <c r="Z28" s="269">
        <f>Z20-Z21-Z25-Z26-Z27-AA11-AB11-AC11</f>
        <v>7.1054273576010019E-15</v>
      </c>
      <c r="AA28" s="269">
        <f>AA20-AA21-AA23-AA25-AA26-AA27-AB12-AC12</f>
        <v>0</v>
      </c>
      <c r="AB28" s="269">
        <f>AB20-AB21-AB23-AB25-AB26-AB27-AC13</f>
        <v>4.2188474935755949E-15</v>
      </c>
      <c r="AC28" s="270">
        <f>AC20-AC21-AC23-AC25-AC26-AC27</f>
        <v>0</v>
      </c>
      <c r="AD28" s="271">
        <f>AD17+AD21</f>
        <v>42.006647489999999</v>
      </c>
      <c r="AE28" s="92">
        <f>AE20-AE21-AE25-AE26-AE27-AF11-AG11-AH11</f>
        <v>0</v>
      </c>
      <c r="AF28" s="92">
        <f>AF20-AF21-AF23-AF25-AF26-AF27-AG12-AH12</f>
        <v>0</v>
      </c>
      <c r="AG28" s="92">
        <f>AG20-AG21-AG23-AG25-AG26-AG27-AH13</f>
        <v>3.0000000047492037E-6</v>
      </c>
      <c r="AH28" s="93">
        <f>AH20-AH21-AH23-AH25-AH26-AH27</f>
        <v>-4.9000000001964139E-7</v>
      </c>
      <c r="AI28" s="91">
        <f>AI17+AI21</f>
        <v>44.925550000000001</v>
      </c>
      <c r="AJ28" s="92">
        <f>AJ20-AJ21-AJ25-AJ26-AJ27-AK11-AL11-AM11</f>
        <v>7.1054273576010019E-15</v>
      </c>
      <c r="AK28" s="92">
        <f>AK20-AK21-AK23-AK25-AK26-AK27-AL12-AM12</f>
        <v>0</v>
      </c>
      <c r="AL28" s="92">
        <f>AL20-AL21-AL23-AL25-AL26-AL27-AM13</f>
        <v>-1.7763568394002505E-15</v>
      </c>
      <c r="AM28" s="93">
        <f>AM20-AM21-AM23-AM25-AM26-AM27</f>
        <v>0</v>
      </c>
      <c r="AN28" s="91">
        <f>AN17+AN21</f>
        <v>43.495899999999999</v>
      </c>
      <c r="AO28" s="92">
        <f>AO20-AO21-AO25-AO26-AO27-AP11-AQ11-AR11</f>
        <v>0</v>
      </c>
      <c r="AP28" s="92">
        <f>AP20-AP21-AP23-AP25-AP26-AP27-AQ12-AR12</f>
        <v>0</v>
      </c>
      <c r="AQ28" s="92">
        <f>AQ20-AQ21-AQ23-AQ25-AQ26-AQ27-AR13</f>
        <v>-3.3306690738754696E-15</v>
      </c>
      <c r="AR28" s="93">
        <f>AR20-AR21-AR23-AR25-AR26-AR27</f>
        <v>0</v>
      </c>
      <c r="AS28" s="91">
        <f>AS17+AS21</f>
        <v>45.433700420000001</v>
      </c>
      <c r="AT28" s="92">
        <f>AT20-AT21-AT25-AT26-AT27-AU11-AV11-AW11</f>
        <v>-2.0000000233721948E-7</v>
      </c>
      <c r="AU28" s="92">
        <f>AU20-AU21-AU23-AU25-AU26-AU27-AV12-AW12</f>
        <v>0</v>
      </c>
      <c r="AV28" s="92">
        <f>AV20-AV21-AV23-AV25-AV26-AV27-AW13</f>
        <v>1.9999999156805615E-7</v>
      </c>
      <c r="AW28" s="93">
        <f>AW20-AW21-AW23-AW25-AW26-AW27</f>
        <v>-4.2000000011199745E-7</v>
      </c>
      <c r="AX28" s="91">
        <f>AX17+AX21</f>
        <v>44.957700000000003</v>
      </c>
      <c r="AY28" s="92">
        <f>AY20-AY21-AY25-AY26-AY27-AZ11-BA11-BB11</f>
        <v>-7.1054273576010019E-15</v>
      </c>
      <c r="AZ28" s="92">
        <f>AZ20-AZ21-AZ23-AZ25-AZ26-AZ27-BA12-BB12</f>
        <v>0</v>
      </c>
      <c r="BA28" s="92">
        <f>BA20-BA21-BA23-BA25-BA26-BA27-BB13</f>
        <v>4.2188474935755949E-15</v>
      </c>
      <c r="BB28" s="93">
        <f>BB20-BB21-BB23-BB25-BB26-BB27</f>
        <v>0</v>
      </c>
      <c r="BC28" s="91">
        <f>BC17+BC21</f>
        <v>44.176479800000003</v>
      </c>
      <c r="BD28" s="92">
        <f>BD20-BD21-BD25-BD26-BD27-BE11-BF11-BG11</f>
        <v>-7.1054273576010019E-15</v>
      </c>
      <c r="BE28" s="92">
        <f>BE20-BE21-BE23-BE25-BE26-BE27-BF12-BG12</f>
        <v>0</v>
      </c>
      <c r="BF28" s="92">
        <f>BF20-BF21-BF23-BF25-BF26-BF27-BG13</f>
        <v>2.0000001010878066E-7</v>
      </c>
      <c r="BG28" s="93">
        <f>BG20-BG21-BG23-BG25-BG26-BG27</f>
        <v>0</v>
      </c>
      <c r="BH28" s="91">
        <f>BH17+BH21</f>
        <v>47.396139999999995</v>
      </c>
      <c r="BI28" s="92">
        <f>BI20-BI21-BI25-BI26-BI27-BJ11-BK11-BL11</f>
        <v>-7.1054273576010019E-15</v>
      </c>
      <c r="BJ28" s="92">
        <f>BJ20-BJ21-BJ23-BJ25-BJ26-BJ27-BK12-BL12</f>
        <v>0</v>
      </c>
      <c r="BK28" s="92">
        <f>BK20-BK21-BK23-BK25-BK26-BK27-BL13</f>
        <v>8.5487172896137054E-15</v>
      </c>
      <c r="BL28" s="93">
        <f>BL20-BL21-BL23-BL25-BL26-BL27</f>
        <v>0</v>
      </c>
      <c r="BM28" s="91">
        <f>BM17+BM21</f>
        <v>46.136114939166667</v>
      </c>
      <c r="BN28" s="92">
        <f>BN20-BN21-BN25-BN26-BN27-BO11-BP11-BQ11</f>
        <v>4.2833335101022385E-7</v>
      </c>
      <c r="BO28" s="92">
        <f>BO20-BO21-BO23-BO25-BO26-BO27-BP12-BQ12</f>
        <v>0</v>
      </c>
      <c r="BP28" s="92">
        <f>BP20-BP21-BP23-BP25-BP26-BP27-BQ13</f>
        <v>2.4166666712233109E-7</v>
      </c>
      <c r="BQ28" s="93">
        <f>BQ20-BQ21-BQ23-BQ25-BQ26-BQ27</f>
        <v>5.7499999983612327E-8</v>
      </c>
      <c r="BR28" s="91">
        <f>BR17+BR21</f>
        <v>46.136115000000004</v>
      </c>
      <c r="BS28" s="92">
        <f>BS20-BS21-BS25-BS26-BS27-BT11-BU11-BV11</f>
        <v>-7.1054273576010019E-15</v>
      </c>
      <c r="BT28" s="92">
        <f>BT20-BT21-BT23-BT25-BT26-BT27-BU12-BV12</f>
        <v>0</v>
      </c>
      <c r="BU28" s="92">
        <f>BU20-BU21-BU23-BU25-BU26-BU27-BV13</f>
        <v>-1.7763568394002505E-15</v>
      </c>
      <c r="BV28" s="93">
        <f>BV20-BV21-BV23-BV25-BV26-BV27</f>
        <v>-8.6736173798840355E-19</v>
      </c>
    </row>
    <row r="30" spans="1:74" s="40" customFormat="1">
      <c r="B30" s="41"/>
      <c r="C30" s="41"/>
      <c r="D30" s="41"/>
    </row>
    <row r="31" spans="1:74" s="40" customFormat="1" ht="15.75">
      <c r="B31" s="41"/>
      <c r="C31" s="41"/>
      <c r="D31" s="41"/>
      <c r="J31" s="40">
        <v>79.280029999999996</v>
      </c>
      <c r="AD31" s="272">
        <v>78.373952000000003</v>
      </c>
      <c r="AE31" s="272">
        <v>84.02</v>
      </c>
      <c r="AF31" s="273">
        <f>AD31*AE31/100</f>
        <v>65.849794470399999</v>
      </c>
      <c r="AG31" s="272">
        <v>0.83</v>
      </c>
      <c r="AH31" s="272">
        <f>AF31*AG31/100</f>
        <v>0.54655329410431996</v>
      </c>
      <c r="AL31" s="40">
        <v>87.757279999999994</v>
      </c>
    </row>
    <row r="32" spans="1:74" s="40" customFormat="1" ht="15.75">
      <c r="B32" s="41"/>
      <c r="C32" s="41"/>
      <c r="D32" s="41"/>
      <c r="J32" s="40">
        <v>83.71</v>
      </c>
      <c r="K32" s="274">
        <f>J31*J32/100</f>
        <v>66.365313112999999</v>
      </c>
      <c r="L32" s="40">
        <v>0.14799999999999999</v>
      </c>
      <c r="M32" s="40">
        <f>K32*L32/100</f>
        <v>9.8220663407239991E-2</v>
      </c>
      <c r="AD32" s="272">
        <v>78.373952000000003</v>
      </c>
      <c r="AE32" s="272">
        <v>15.95</v>
      </c>
      <c r="AF32" s="273">
        <f t="shared" ref="AF32:AF33" si="3">AD32*AE32/100</f>
        <v>12.500645343999999</v>
      </c>
      <c r="AG32" s="272">
        <v>3.2</v>
      </c>
      <c r="AH32" s="275">
        <f t="shared" ref="AH32:AH33" si="4">AF32*AG32/100</f>
        <v>0.40002065100799994</v>
      </c>
      <c r="AL32" s="40">
        <v>75.541460000000001</v>
      </c>
    </row>
    <row r="33" spans="2:38" s="40" customFormat="1" ht="15.75">
      <c r="B33" s="41"/>
      <c r="C33" s="41"/>
      <c r="D33" s="41"/>
      <c r="J33" s="40">
        <v>16.260000000000002</v>
      </c>
      <c r="K33" s="274">
        <f>J31*J33/100</f>
        <v>12.890932878000001</v>
      </c>
      <c r="L33" s="40">
        <v>1.417</v>
      </c>
      <c r="M33" s="40">
        <f t="shared" ref="M33:M34" si="5">K33*L33/100</f>
        <v>0.18266451888126004</v>
      </c>
      <c r="AD33" s="272">
        <v>78.373952000000003</v>
      </c>
      <c r="AE33" s="272">
        <v>0.03</v>
      </c>
      <c r="AF33" s="273">
        <f t="shared" si="3"/>
        <v>2.3512185599999999E-2</v>
      </c>
      <c r="AG33" s="272">
        <v>1.7</v>
      </c>
      <c r="AH33" s="272">
        <f t="shared" si="4"/>
        <v>3.997071552E-4</v>
      </c>
      <c r="AL33" s="40">
        <v>12.189489999999999</v>
      </c>
    </row>
    <row r="34" spans="2:38" s="40" customFormat="1" ht="15.75">
      <c r="B34" s="41"/>
      <c r="C34" s="41"/>
      <c r="D34" s="41"/>
      <c r="J34" s="40">
        <v>0.03</v>
      </c>
      <c r="K34" s="274">
        <f>J31*J34/100</f>
        <v>2.3784008999999998E-2</v>
      </c>
      <c r="L34" s="40">
        <v>1.276</v>
      </c>
      <c r="M34" s="40">
        <f t="shared" si="5"/>
        <v>3.0348395483999999E-4</v>
      </c>
      <c r="AD34" s="272"/>
      <c r="AE34" s="272">
        <f>SUM(AE31:AE33)</f>
        <v>100</v>
      </c>
      <c r="AF34" s="273">
        <f>SUM(AF31:AF33)</f>
        <v>78.373952000000003</v>
      </c>
      <c r="AG34" s="272"/>
      <c r="AH34" s="272"/>
      <c r="AL34" s="40">
        <f>AL31-AL32-AL33</f>
        <v>2.6329999999994413E-2</v>
      </c>
    </row>
    <row r="35" spans="2:38" s="40" customFormat="1">
      <c r="B35" s="41"/>
      <c r="C35" s="41"/>
      <c r="D35" s="41"/>
      <c r="J35" s="40">
        <f>SUM(J32:J34)</f>
        <v>100</v>
      </c>
      <c r="K35" s="274">
        <f>SUM(K32:K34)</f>
        <v>79.280029999999996</v>
      </c>
      <c r="M35" s="40">
        <f>SUM(M32:M34)</f>
        <v>0.28118866624333999</v>
      </c>
    </row>
    <row r="36" spans="2:38" s="40" customFormat="1">
      <c r="B36" s="41"/>
      <c r="C36" s="41"/>
      <c r="D36" s="41"/>
    </row>
    <row r="37" spans="2:38" s="40" customFormat="1">
      <c r="B37" s="41"/>
      <c r="C37" s="41"/>
      <c r="D37" s="41"/>
    </row>
    <row r="38" spans="2:38" s="40" customFormat="1">
      <c r="B38" s="41"/>
      <c r="C38" s="41"/>
      <c r="D38" s="41"/>
    </row>
    <row r="39" spans="2:38" s="40" customFormat="1">
      <c r="B39" s="41"/>
      <c r="C39" s="41"/>
      <c r="D39" s="41"/>
    </row>
    <row r="40" spans="2:38" s="40" customFormat="1">
      <c r="B40" s="41"/>
      <c r="C40" s="41"/>
      <c r="D40" s="41"/>
    </row>
    <row r="41" spans="2:38" s="40" customFormat="1">
      <c r="B41" s="41"/>
      <c r="C41" s="41"/>
      <c r="D41" s="41"/>
    </row>
    <row r="42" spans="2:38" s="40" customFormat="1">
      <c r="B42" s="41"/>
      <c r="C42" s="41"/>
      <c r="D42" s="41"/>
    </row>
    <row r="43" spans="2:38" s="40" customFormat="1">
      <c r="B43" s="41"/>
      <c r="C43" s="41"/>
      <c r="D43" s="41"/>
    </row>
    <row r="44" spans="2:38" s="40" customFormat="1">
      <c r="B44" s="41"/>
      <c r="C44" s="41"/>
      <c r="D44" s="41"/>
    </row>
    <row r="45" spans="2:38" s="40" customFormat="1">
      <c r="B45" s="41"/>
      <c r="C45" s="41"/>
      <c r="D45" s="41"/>
    </row>
    <row r="46" spans="2:38" s="40" customFormat="1">
      <c r="B46" s="41"/>
      <c r="C46" s="41"/>
      <c r="D46" s="41"/>
    </row>
    <row r="47" spans="2:38" s="40" customFormat="1">
      <c r="B47" s="41"/>
      <c r="C47" s="41"/>
      <c r="D47" s="41"/>
    </row>
    <row r="48" spans="2:38" s="40" customFormat="1">
      <c r="B48" s="41"/>
      <c r="C48" s="41"/>
      <c r="D48" s="41"/>
    </row>
    <row r="49" spans="2:4" s="40" customFormat="1">
      <c r="B49" s="41"/>
      <c r="C49" s="41"/>
      <c r="D49" s="41"/>
    </row>
    <row r="50" spans="2:4" s="40" customFormat="1">
      <c r="B50" s="41"/>
      <c r="C50" s="41"/>
      <c r="D50" s="41"/>
    </row>
    <row r="51" spans="2:4" s="40" customFormat="1">
      <c r="B51" s="41"/>
      <c r="C51" s="41"/>
      <c r="D51" s="41"/>
    </row>
    <row r="52" spans="2:4" s="40" customFormat="1">
      <c r="B52" s="41"/>
      <c r="C52" s="41"/>
      <c r="D52" s="41"/>
    </row>
    <row r="53" spans="2:4" s="40" customFormat="1">
      <c r="B53" s="41"/>
      <c r="C53" s="41"/>
      <c r="D53" s="41"/>
    </row>
    <row r="54" spans="2:4" s="40" customFormat="1">
      <c r="B54" s="41"/>
      <c r="C54" s="41"/>
      <c r="D54" s="41"/>
    </row>
    <row r="55" spans="2:4" s="40" customFormat="1">
      <c r="B55" s="41"/>
      <c r="C55" s="41"/>
      <c r="D55" s="41"/>
    </row>
    <row r="56" spans="2:4" s="40" customFormat="1">
      <c r="B56" s="41"/>
      <c r="C56" s="41"/>
      <c r="D56" s="41"/>
    </row>
    <row r="57" spans="2:4" s="40" customFormat="1">
      <c r="B57" s="41"/>
      <c r="C57" s="41"/>
      <c r="D57" s="41"/>
    </row>
    <row r="58" spans="2:4" s="40" customFormat="1">
      <c r="B58" s="41"/>
      <c r="C58" s="41"/>
      <c r="D58" s="41"/>
    </row>
    <row r="59" spans="2:4" s="40" customFormat="1">
      <c r="B59" s="41"/>
      <c r="C59" s="41"/>
      <c r="D59" s="41"/>
    </row>
    <row r="60" spans="2:4" s="40" customFormat="1">
      <c r="B60" s="41"/>
      <c r="C60" s="41"/>
      <c r="D60" s="41"/>
    </row>
    <row r="61" spans="2:4" s="40" customFormat="1">
      <c r="B61" s="41"/>
      <c r="C61" s="41"/>
      <c r="D61" s="41"/>
    </row>
    <row r="62" spans="2:4" s="40" customFormat="1">
      <c r="B62" s="41"/>
      <c r="C62" s="41"/>
      <c r="D62" s="41"/>
    </row>
    <row r="63" spans="2:4" s="40" customFormat="1">
      <c r="B63" s="41"/>
      <c r="C63" s="41"/>
      <c r="D63" s="41"/>
    </row>
    <row r="64" spans="2:4" s="40" customFormat="1">
      <c r="B64" s="41"/>
      <c r="C64" s="41"/>
      <c r="D64" s="41"/>
    </row>
    <row r="65" spans="2:4" s="40" customFormat="1">
      <c r="B65" s="41"/>
      <c r="C65" s="41"/>
      <c r="D65" s="41"/>
    </row>
    <row r="66" spans="2:4" s="40" customFormat="1">
      <c r="B66" s="41"/>
      <c r="C66" s="41"/>
      <c r="D66" s="41"/>
    </row>
    <row r="67" spans="2:4" s="40" customFormat="1">
      <c r="B67" s="41"/>
      <c r="C67" s="41"/>
      <c r="D67" s="41"/>
    </row>
    <row r="68" spans="2:4" s="40" customFormat="1">
      <c r="B68" s="41"/>
      <c r="C68" s="41"/>
      <c r="D68" s="41"/>
    </row>
    <row r="69" spans="2:4" s="40" customFormat="1">
      <c r="B69" s="41"/>
      <c r="C69" s="41"/>
      <c r="D69" s="41"/>
    </row>
    <row r="70" spans="2:4" s="40" customFormat="1">
      <c r="B70" s="41"/>
      <c r="C70" s="41"/>
      <c r="D70" s="41"/>
    </row>
    <row r="71" spans="2:4" s="40" customFormat="1">
      <c r="B71" s="41"/>
      <c r="C71" s="41"/>
      <c r="D71" s="41"/>
    </row>
    <row r="72" spans="2:4" s="40" customFormat="1">
      <c r="B72" s="41"/>
      <c r="C72" s="41"/>
      <c r="D72" s="41"/>
    </row>
    <row r="73" spans="2:4" s="40" customFormat="1">
      <c r="B73" s="41"/>
      <c r="C73" s="41"/>
      <c r="D73" s="41"/>
    </row>
  </sheetData>
  <mergeCells count="15">
    <mergeCell ref="A4:A5"/>
    <mergeCell ref="B4:B5"/>
    <mergeCell ref="C4:C5"/>
    <mergeCell ref="D4:D5"/>
    <mergeCell ref="A2:BQ2"/>
    <mergeCell ref="Z4:AC4"/>
    <mergeCell ref="AE4:AH4"/>
    <mergeCell ref="AJ4:AM4"/>
    <mergeCell ref="AO4:AR4"/>
    <mergeCell ref="AT4:AW4"/>
    <mergeCell ref="AX4:BA4"/>
    <mergeCell ref="BD4:BG4"/>
    <mergeCell ref="BI4:BL4"/>
    <mergeCell ref="BN4:BQ4"/>
    <mergeCell ref="BS4:BV4"/>
  </mergeCells>
  <phoneticPr fontId="6" type="noConversion"/>
  <dataValidations count="1">
    <dataValidation type="decimal" allowBlank="1" showInputMessage="1" showErrorMessage="1" error="Ввведеное значение неверно" sqref="Z10:AA16 Z17 Z19:AC21 K23:N27 AB10:AC17 P19:S21 P10:Q16 P17 R10:S17 H10:I17 BI19:BL21 U10:V16 U17 U19:X21 AY23:BB27 W10:X17 K10:L16 K17 M10:N17 K19:N21 F10:G15 F19:I21 F16:F17 P23:S27 F23:I27 AE10:AF16 AE17 AE19:AH21 Z23:AC27 AG10:AH17 AJ10:AK16 AJ17 AJ23:AM27 AE23:AH27 AL10:AM17 AO10:AP16 AO17 AO23:AR27 U23:X27 AQ10:AR17 AT10:AU16 AT17 AJ19:AM21 AV10:AW17 AY19:BB21 BD10:BE16 BD17 BD23:BG27 AT23:AW27 BI10:BJ16 BI17 BK10:BL17 BN23:BQ27 BN10:BO16 BN17 BN19:BQ21 AT19:AW21 AY10:AZ16 AY17 AO19:AR21 BI23:BL27 BP10:BQ17 BF10:BG17 BD19:BG21 BA10:BB17 BS23:BV27 BS10:BT16 BS17 BS19:BV21 BU10:BV17">
      <formula1>-1000000000000000</formula1>
      <formula2>1000000000000000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DE73"/>
  <sheetViews>
    <sheetView view="pageBreakPreview" topLeftCell="A2" zoomScale="53" zoomScaleSheetLayoutView="53" workbookViewId="0">
      <selection activeCell="A2" sqref="A2:CP2"/>
    </sheetView>
  </sheetViews>
  <sheetFormatPr defaultRowHeight="12.75"/>
  <cols>
    <col min="1" max="1" width="5.42578125" customWidth="1"/>
    <col min="2" max="2" width="22.7109375" style="5" customWidth="1"/>
    <col min="3" max="3" width="4" style="5" customWidth="1"/>
    <col min="4" max="4" width="8" style="5" customWidth="1"/>
    <col min="5" max="5" width="12.7109375" hidden="1" customWidth="1"/>
    <col min="6" max="6" width="13.5703125" hidden="1" customWidth="1"/>
    <col min="7" max="7" width="10.140625" hidden="1" customWidth="1"/>
    <col min="8" max="8" width="15.42578125" hidden="1" customWidth="1"/>
    <col min="9" max="9" width="11" hidden="1" customWidth="1"/>
    <col min="10" max="10" width="13.85546875" hidden="1" customWidth="1"/>
    <col min="11" max="11" width="13.42578125" hidden="1" customWidth="1"/>
    <col min="12" max="12" width="11" hidden="1" customWidth="1"/>
    <col min="13" max="13" width="13.85546875" hidden="1" customWidth="1"/>
    <col min="14" max="14" width="14.5703125" hidden="1" customWidth="1"/>
    <col min="15" max="15" width="12.85546875" hidden="1" customWidth="1"/>
    <col min="16" max="16" width="14.85546875" hidden="1" customWidth="1"/>
    <col min="17" max="17" width="15.140625" hidden="1" customWidth="1"/>
    <col min="18" max="18" width="14.85546875" hidden="1" customWidth="1"/>
    <col min="19" max="19" width="11.140625" hidden="1" customWidth="1"/>
    <col min="20" max="20" width="13.85546875" hidden="1" customWidth="1"/>
    <col min="21" max="21" width="16.7109375" hidden="1" customWidth="1"/>
    <col min="22" max="22" width="13.85546875" hidden="1" customWidth="1"/>
    <col min="23" max="23" width="15.5703125" hidden="1" customWidth="1"/>
    <col min="24" max="24" width="15" hidden="1" customWidth="1"/>
    <col min="25" max="25" width="12.85546875" hidden="1" customWidth="1"/>
    <col min="26" max="27" width="13.5703125" hidden="1" customWidth="1"/>
    <col min="28" max="28" width="14.7109375" hidden="1" customWidth="1"/>
    <col min="29" max="29" width="14.28515625" hidden="1" customWidth="1"/>
    <col min="30" max="30" width="13.5703125" hidden="1" customWidth="1"/>
    <col min="31" max="31" width="16.28515625" hidden="1" customWidth="1"/>
    <col min="32" max="32" width="12.5703125" hidden="1" customWidth="1"/>
    <col min="33" max="33" width="14.7109375" hidden="1" customWidth="1"/>
    <col min="34" max="34" width="14.42578125" hidden="1" customWidth="1"/>
    <col min="35" max="35" width="13.140625" hidden="1" customWidth="1"/>
    <col min="36" max="36" width="13.5703125" hidden="1" customWidth="1"/>
    <col min="37" max="37" width="7.7109375" hidden="1" customWidth="1"/>
    <col min="38" max="38" width="15.85546875" hidden="1" customWidth="1"/>
    <col min="39" max="39" width="11.85546875" hidden="1" customWidth="1"/>
    <col min="40" max="40" width="12.5703125" hidden="1" customWidth="1"/>
    <col min="41" max="41" width="13.5703125" hidden="1" customWidth="1"/>
    <col min="42" max="42" width="8" hidden="1" customWidth="1"/>
    <col min="43" max="43" width="14.42578125" hidden="1" customWidth="1"/>
    <col min="44" max="45" width="12.7109375" hidden="1" customWidth="1"/>
    <col min="46" max="46" width="13.28515625" hidden="1" customWidth="1"/>
    <col min="47" max="47" width="9.7109375" hidden="1" customWidth="1"/>
    <col min="48" max="49" width="12.7109375" hidden="1" customWidth="1"/>
    <col min="50" max="50" width="11.42578125" hidden="1" customWidth="1"/>
    <col min="51" max="51" width="14.140625" hidden="1" customWidth="1"/>
    <col min="52" max="52" width="10.7109375" hidden="1" customWidth="1"/>
    <col min="53" max="53" width="16" hidden="1" customWidth="1"/>
    <col min="54" max="54" width="12.85546875" hidden="1" customWidth="1"/>
    <col min="55" max="55" width="12.42578125" hidden="1" customWidth="1"/>
    <col min="56" max="56" width="16.5703125" hidden="1" customWidth="1"/>
    <col min="57" max="57" width="13.42578125" hidden="1" customWidth="1"/>
    <col min="58" max="58" width="16.140625" hidden="1" customWidth="1"/>
    <col min="59" max="60" width="12.42578125" hidden="1" customWidth="1"/>
    <col min="61" max="61" width="13.42578125" hidden="1" customWidth="1"/>
    <col min="62" max="62" width="12.28515625" hidden="1" customWidth="1"/>
    <col min="63" max="63" width="13.7109375" hidden="1" customWidth="1"/>
    <col min="64" max="67" width="12.85546875" hidden="1" customWidth="1"/>
    <col min="68" max="68" width="15.85546875" hidden="1" customWidth="1"/>
    <col min="69" max="69" width="12.85546875" hidden="1" customWidth="1"/>
    <col min="70" max="70" width="13.7109375" hidden="1" customWidth="1"/>
    <col min="71" max="71" width="13.85546875" hidden="1" customWidth="1"/>
    <col min="72" max="72" width="14.28515625" hidden="1" customWidth="1"/>
    <col min="73" max="73" width="16.140625" hidden="1" customWidth="1"/>
    <col min="74" max="74" width="14.28515625" hidden="1" customWidth="1"/>
    <col min="75" max="75" width="12.85546875" hidden="1" customWidth="1"/>
    <col min="76" max="76" width="13.7109375" hidden="1" customWidth="1"/>
    <col min="77" max="77" width="10.7109375" hidden="1" customWidth="1"/>
    <col min="78" max="78" width="14.28515625" hidden="1" customWidth="1"/>
    <col min="79" max="79" width="13.140625" hidden="1" customWidth="1"/>
    <col min="80" max="80" width="11.7109375" hidden="1" customWidth="1"/>
    <col min="81" max="81" width="13.28515625" hidden="1" customWidth="1"/>
    <col min="82" max="82" width="10.85546875" hidden="1" customWidth="1"/>
    <col min="83" max="83" width="14.7109375" hidden="1" customWidth="1"/>
    <col min="84" max="84" width="11.140625" hidden="1" customWidth="1"/>
    <col min="85" max="87" width="12.85546875" hidden="1" customWidth="1"/>
    <col min="88" max="88" width="15.85546875" hidden="1" customWidth="1"/>
    <col min="89" max="89" width="12.85546875" hidden="1" customWidth="1"/>
    <col min="90" max="90" width="12.85546875" customWidth="1"/>
    <col min="91" max="91" width="15.140625" customWidth="1"/>
    <col min="92" max="92" width="12.140625" customWidth="1"/>
    <col min="93" max="93" width="14.7109375" customWidth="1"/>
    <col min="94" max="94" width="12.85546875" customWidth="1"/>
    <col min="95" max="95" width="12.85546875" hidden="1" customWidth="1"/>
    <col min="96" max="96" width="15.140625" hidden="1" customWidth="1"/>
    <col min="97" max="97" width="12.140625" hidden="1" customWidth="1"/>
    <col min="98" max="98" width="14.7109375" hidden="1" customWidth="1"/>
    <col min="99" max="99" width="12.85546875" hidden="1" customWidth="1"/>
    <col min="100" max="100" width="15.28515625" hidden="1" customWidth="1"/>
    <col min="101" max="101" width="16.7109375" hidden="1" customWidth="1"/>
    <col min="102" max="102" width="12.140625" hidden="1" customWidth="1"/>
    <col min="103" max="103" width="18.140625" hidden="1" customWidth="1"/>
    <col min="104" max="104" width="19.5703125" hidden="1" customWidth="1"/>
    <col min="105" max="105" width="12.85546875" hidden="1" customWidth="1"/>
    <col min="106" max="106" width="15.140625" hidden="1" customWidth="1"/>
    <col min="107" max="107" width="12.140625" hidden="1" customWidth="1"/>
    <col min="108" max="108" width="14.7109375" hidden="1" customWidth="1"/>
    <col min="109" max="109" width="12.85546875" hidden="1" customWidth="1"/>
  </cols>
  <sheetData>
    <row r="1" spans="1:109" hidden="1">
      <c r="A1" s="1" t="e">
        <f>[2]Справочники!E13</f>
        <v>#REF!</v>
      </c>
      <c r="B1" s="2" t="e">
        <f>[2]Справочники!D21</f>
        <v>#REF!</v>
      </c>
      <c r="C1" s="3"/>
      <c r="D1" s="3"/>
      <c r="E1" s="276"/>
      <c r="F1" s="276"/>
      <c r="G1" s="276"/>
      <c r="H1" s="276"/>
      <c r="I1" s="276"/>
      <c r="AC1" s="4" t="s">
        <v>423</v>
      </c>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row>
    <row r="2" spans="1:109" ht="19.5" customHeight="1">
      <c r="A2" s="522" t="s">
        <v>0</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250"/>
      <c r="CR2" s="250"/>
      <c r="CS2" s="250"/>
      <c r="CT2" s="250"/>
      <c r="CU2" s="250"/>
      <c r="CV2" s="250"/>
      <c r="CW2" s="250"/>
      <c r="CX2" s="250"/>
      <c r="CY2" s="250"/>
      <c r="CZ2" s="250"/>
      <c r="DA2" s="250"/>
      <c r="DB2" s="250"/>
      <c r="DC2" s="250"/>
      <c r="DD2" s="250"/>
      <c r="DE2" s="250"/>
    </row>
    <row r="3" spans="1:109" ht="12" customHeight="1" thickBot="1">
      <c r="AC3" s="4" t="s">
        <v>424</v>
      </c>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row>
    <row r="4" spans="1:109" ht="11.25" customHeight="1" thickBot="1">
      <c r="A4" s="524" t="s">
        <v>1</v>
      </c>
      <c r="B4" s="519" t="s">
        <v>2</v>
      </c>
      <c r="C4" s="519"/>
      <c r="D4" s="521"/>
      <c r="E4" s="525" t="s">
        <v>425</v>
      </c>
      <c r="F4" s="526"/>
      <c r="G4" s="526"/>
      <c r="H4" s="526"/>
      <c r="I4" s="527"/>
      <c r="J4" s="525" t="s">
        <v>426</v>
      </c>
      <c r="K4" s="526"/>
      <c r="L4" s="526"/>
      <c r="M4" s="526"/>
      <c r="N4" s="527"/>
      <c r="O4" s="525" t="s">
        <v>427</v>
      </c>
      <c r="P4" s="526"/>
      <c r="Q4" s="526"/>
      <c r="R4" s="526"/>
      <c r="S4" s="527"/>
      <c r="T4" s="277"/>
      <c r="U4" s="278" t="s">
        <v>428</v>
      </c>
      <c r="V4" s="277"/>
      <c r="W4" s="277"/>
      <c r="X4" s="277"/>
      <c r="Y4" s="528">
        <v>41730</v>
      </c>
      <c r="Z4" s="526"/>
      <c r="AA4" s="526"/>
      <c r="AB4" s="526"/>
      <c r="AC4" s="527"/>
      <c r="AD4" s="279"/>
      <c r="AE4" s="280">
        <v>41760</v>
      </c>
      <c r="AF4" s="277"/>
      <c r="AG4" s="277"/>
      <c r="AH4" s="281"/>
      <c r="AI4" s="529">
        <v>41791</v>
      </c>
      <c r="AJ4" s="530"/>
      <c r="AK4" s="530"/>
      <c r="AL4" s="530"/>
      <c r="AM4" s="530"/>
      <c r="AN4" s="531" t="s">
        <v>429</v>
      </c>
      <c r="AO4" s="530"/>
      <c r="AP4" s="530"/>
      <c r="AQ4" s="530"/>
      <c r="AR4" s="532"/>
      <c r="AS4" s="533" t="s">
        <v>430</v>
      </c>
      <c r="AT4" s="534"/>
      <c r="AU4" s="534"/>
      <c r="AV4" s="6"/>
      <c r="AW4" s="6"/>
      <c r="AX4" s="6"/>
      <c r="AY4" s="282"/>
      <c r="AZ4" s="283">
        <v>41821</v>
      </c>
      <c r="BA4" s="284"/>
      <c r="BB4" s="285"/>
      <c r="BC4" s="6"/>
      <c r="BD4" s="282"/>
      <c r="BE4" s="283">
        <v>41852</v>
      </c>
      <c r="BF4" s="284"/>
      <c r="BG4" s="284"/>
      <c r="BH4" s="286"/>
      <c r="BI4" s="284"/>
      <c r="BJ4" s="283">
        <v>41883</v>
      </c>
      <c r="BK4" s="284"/>
      <c r="BL4" s="285"/>
      <c r="BM4" s="535" t="s">
        <v>431</v>
      </c>
      <c r="BN4" s="530"/>
      <c r="BO4" s="530"/>
      <c r="BP4" s="530"/>
      <c r="BQ4" s="530"/>
      <c r="BR4" s="287"/>
      <c r="BS4" s="284"/>
      <c r="BT4" s="283">
        <v>41913</v>
      </c>
      <c r="BU4" s="284"/>
      <c r="BV4" s="285"/>
      <c r="BW4" s="288"/>
      <c r="BX4" s="284"/>
      <c r="BY4" s="283">
        <v>41944</v>
      </c>
      <c r="BZ4" s="284"/>
      <c r="CA4" s="285"/>
      <c r="CB4" s="289"/>
      <c r="CC4" s="282"/>
      <c r="CD4" s="283">
        <v>41974</v>
      </c>
      <c r="CE4" s="284"/>
      <c r="CF4" s="285"/>
      <c r="CG4" s="536" t="s">
        <v>432</v>
      </c>
      <c r="CH4" s="537"/>
      <c r="CI4" s="537"/>
      <c r="CJ4" s="537"/>
      <c r="CK4" s="537"/>
      <c r="CL4" s="287"/>
      <c r="CM4" s="284"/>
      <c r="CN4" s="283" t="s">
        <v>433</v>
      </c>
      <c r="CO4" s="284"/>
      <c r="CP4" s="285"/>
      <c r="CQ4" s="6"/>
      <c r="CR4" s="49"/>
      <c r="CS4" s="50" t="s">
        <v>434</v>
      </c>
      <c r="CT4" s="51"/>
      <c r="CU4" s="52"/>
      <c r="CV4" s="6"/>
      <c r="CW4" s="282"/>
      <c r="CX4" s="283" t="s">
        <v>435</v>
      </c>
      <c r="CY4" s="284"/>
      <c r="CZ4" s="285"/>
      <c r="DA4" s="287"/>
      <c r="DB4" s="284"/>
      <c r="DC4" s="283" t="s">
        <v>436</v>
      </c>
      <c r="DD4" s="284"/>
      <c r="DE4" s="285"/>
    </row>
    <row r="5" spans="1:109">
      <c r="A5" s="524"/>
      <c r="B5" s="519"/>
      <c r="C5" s="519"/>
      <c r="D5" s="521"/>
      <c r="E5" s="252" t="s">
        <v>3</v>
      </c>
      <c r="F5" s="255" t="s">
        <v>4</v>
      </c>
      <c r="G5" s="255" t="s">
        <v>5</v>
      </c>
      <c r="H5" s="255" t="s">
        <v>6</v>
      </c>
      <c r="I5" s="7" t="s">
        <v>7</v>
      </c>
      <c r="J5" s="252" t="s">
        <v>3</v>
      </c>
      <c r="K5" s="255" t="s">
        <v>4</v>
      </c>
      <c r="L5" s="255" t="s">
        <v>5</v>
      </c>
      <c r="M5" s="255" t="s">
        <v>6</v>
      </c>
      <c r="N5" s="7" t="s">
        <v>7</v>
      </c>
      <c r="O5" s="252" t="s">
        <v>3</v>
      </c>
      <c r="P5" s="255" t="s">
        <v>4</v>
      </c>
      <c r="Q5" s="255" t="s">
        <v>5</v>
      </c>
      <c r="R5" s="255" t="s">
        <v>6</v>
      </c>
      <c r="S5" s="7" t="s">
        <v>7</v>
      </c>
      <c r="T5" s="252" t="s">
        <v>3</v>
      </c>
      <c r="U5" s="255" t="s">
        <v>4</v>
      </c>
      <c r="V5" s="255" t="s">
        <v>5</v>
      </c>
      <c r="W5" s="255" t="s">
        <v>6</v>
      </c>
      <c r="X5" s="7" t="s">
        <v>7</v>
      </c>
      <c r="Y5" s="252" t="s">
        <v>3</v>
      </c>
      <c r="Z5" s="255" t="s">
        <v>4</v>
      </c>
      <c r="AA5" s="255" t="s">
        <v>5</v>
      </c>
      <c r="AB5" s="255" t="s">
        <v>6</v>
      </c>
      <c r="AC5" s="256" t="s">
        <v>7</v>
      </c>
      <c r="AD5" s="252" t="s">
        <v>3</v>
      </c>
      <c r="AE5" s="255" t="s">
        <v>4</v>
      </c>
      <c r="AF5" s="255" t="s">
        <v>5</v>
      </c>
      <c r="AG5" s="255" t="s">
        <v>6</v>
      </c>
      <c r="AH5" s="7" t="s">
        <v>7</v>
      </c>
      <c r="AI5" s="252" t="s">
        <v>3</v>
      </c>
      <c r="AJ5" s="255" t="s">
        <v>4</v>
      </c>
      <c r="AK5" s="255" t="s">
        <v>5</v>
      </c>
      <c r="AL5" s="255" t="s">
        <v>6</v>
      </c>
      <c r="AM5" s="7" t="s">
        <v>7</v>
      </c>
      <c r="AN5" s="252" t="s">
        <v>3</v>
      </c>
      <c r="AO5" s="255" t="s">
        <v>4</v>
      </c>
      <c r="AP5" s="255" t="s">
        <v>5</v>
      </c>
      <c r="AQ5" s="255" t="s">
        <v>6</v>
      </c>
      <c r="AR5" s="7" t="s">
        <v>7</v>
      </c>
      <c r="AS5" s="252" t="s">
        <v>3</v>
      </c>
      <c r="AT5" s="255" t="s">
        <v>4</v>
      </c>
      <c r="AU5" s="255" t="s">
        <v>5</v>
      </c>
      <c r="AV5" s="255" t="s">
        <v>6</v>
      </c>
      <c r="AW5" s="7" t="s">
        <v>7</v>
      </c>
      <c r="AX5" s="252" t="s">
        <v>3</v>
      </c>
      <c r="AY5" s="8" t="s">
        <v>4</v>
      </c>
      <c r="AZ5" s="8" t="s">
        <v>5</v>
      </c>
      <c r="BA5" s="8" t="s">
        <v>6</v>
      </c>
      <c r="BB5" s="290" t="s">
        <v>7</v>
      </c>
      <c r="BC5" s="252" t="s">
        <v>3</v>
      </c>
      <c r="BD5" s="8" t="s">
        <v>4</v>
      </c>
      <c r="BE5" s="8" t="s">
        <v>5</v>
      </c>
      <c r="BF5" s="8" t="s">
        <v>6</v>
      </c>
      <c r="BG5" s="290" t="s">
        <v>7</v>
      </c>
      <c r="BH5" s="132" t="s">
        <v>3</v>
      </c>
      <c r="BI5" s="8" t="s">
        <v>4</v>
      </c>
      <c r="BJ5" s="8" t="s">
        <v>5</v>
      </c>
      <c r="BK5" s="8" t="s">
        <v>6</v>
      </c>
      <c r="BL5" s="290" t="s">
        <v>7</v>
      </c>
      <c r="BM5" s="252" t="s">
        <v>3</v>
      </c>
      <c r="BN5" s="255" t="s">
        <v>4</v>
      </c>
      <c r="BO5" s="255" t="s">
        <v>5</v>
      </c>
      <c r="BP5" s="255" t="s">
        <v>6</v>
      </c>
      <c r="BQ5" s="7" t="s">
        <v>7</v>
      </c>
      <c r="BR5" s="132" t="s">
        <v>3</v>
      </c>
      <c r="BS5" s="8" t="s">
        <v>4</v>
      </c>
      <c r="BT5" s="8" t="s">
        <v>5</v>
      </c>
      <c r="BU5" s="8" t="s">
        <v>6</v>
      </c>
      <c r="BV5" s="290" t="s">
        <v>7</v>
      </c>
      <c r="BW5" s="132" t="s">
        <v>3</v>
      </c>
      <c r="BX5" s="8" t="s">
        <v>4</v>
      </c>
      <c r="BY5" s="8" t="s">
        <v>5</v>
      </c>
      <c r="BZ5" s="8" t="s">
        <v>6</v>
      </c>
      <c r="CA5" s="290" t="s">
        <v>7</v>
      </c>
      <c r="CB5" s="132" t="s">
        <v>3</v>
      </c>
      <c r="CC5" s="8" t="s">
        <v>4</v>
      </c>
      <c r="CD5" s="8" t="s">
        <v>5</v>
      </c>
      <c r="CE5" s="8" t="s">
        <v>6</v>
      </c>
      <c r="CF5" s="133" t="s">
        <v>7</v>
      </c>
      <c r="CG5" s="132" t="s">
        <v>3</v>
      </c>
      <c r="CH5" s="8" t="s">
        <v>4</v>
      </c>
      <c r="CI5" s="8" t="s">
        <v>5</v>
      </c>
      <c r="CJ5" s="8" t="s">
        <v>6</v>
      </c>
      <c r="CK5" s="290" t="s">
        <v>7</v>
      </c>
      <c r="CL5" s="132" t="s">
        <v>3</v>
      </c>
      <c r="CM5" s="8" t="s">
        <v>4</v>
      </c>
      <c r="CN5" s="8" t="s">
        <v>5</v>
      </c>
      <c r="CO5" s="8" t="s">
        <v>6</v>
      </c>
      <c r="CP5" s="290" t="s">
        <v>7</v>
      </c>
      <c r="CQ5" s="251" t="s">
        <v>3</v>
      </c>
      <c r="CR5" s="248" t="s">
        <v>4</v>
      </c>
      <c r="CS5" s="248" t="s">
        <v>5</v>
      </c>
      <c r="CT5" s="248" t="s">
        <v>6</v>
      </c>
      <c r="CU5" s="249" t="s">
        <v>7</v>
      </c>
      <c r="CV5" s="252" t="s">
        <v>3</v>
      </c>
      <c r="CW5" s="8" t="s">
        <v>4</v>
      </c>
      <c r="CX5" s="8" t="s">
        <v>5</v>
      </c>
      <c r="CY5" s="8" t="s">
        <v>6</v>
      </c>
      <c r="CZ5" s="290" t="s">
        <v>7</v>
      </c>
      <c r="DA5" s="132" t="s">
        <v>3</v>
      </c>
      <c r="DB5" s="8" t="s">
        <v>4</v>
      </c>
      <c r="DC5" s="8" t="s">
        <v>5</v>
      </c>
      <c r="DD5" s="8" t="s">
        <v>6</v>
      </c>
      <c r="DE5" s="290" t="s">
        <v>7</v>
      </c>
    </row>
    <row r="6" spans="1:109" ht="12.75" customHeight="1">
      <c r="A6" s="255">
        <v>1</v>
      </c>
      <c r="B6" s="253">
        <v>2</v>
      </c>
      <c r="C6" s="253"/>
      <c r="D6" s="254"/>
      <c r="E6" s="252">
        <f t="shared" ref="E6:AM6" si="0">D6+1</f>
        <v>1</v>
      </c>
      <c r="F6" s="255">
        <f t="shared" si="0"/>
        <v>2</v>
      </c>
      <c r="G6" s="255">
        <f t="shared" si="0"/>
        <v>3</v>
      </c>
      <c r="H6" s="255">
        <f t="shared" si="0"/>
        <v>4</v>
      </c>
      <c r="I6" s="7">
        <f t="shared" si="0"/>
        <v>5</v>
      </c>
      <c r="J6" s="252">
        <f t="shared" si="0"/>
        <v>6</v>
      </c>
      <c r="K6" s="255">
        <f t="shared" si="0"/>
        <v>7</v>
      </c>
      <c r="L6" s="255">
        <f t="shared" si="0"/>
        <v>8</v>
      </c>
      <c r="M6" s="255">
        <f t="shared" si="0"/>
        <v>9</v>
      </c>
      <c r="N6" s="7">
        <f t="shared" si="0"/>
        <v>10</v>
      </c>
      <c r="O6" s="252">
        <f t="shared" si="0"/>
        <v>11</v>
      </c>
      <c r="P6" s="255">
        <f t="shared" si="0"/>
        <v>12</v>
      </c>
      <c r="Q6" s="255">
        <f t="shared" si="0"/>
        <v>13</v>
      </c>
      <c r="R6" s="255">
        <f t="shared" si="0"/>
        <v>14</v>
      </c>
      <c r="S6" s="7">
        <f t="shared" si="0"/>
        <v>15</v>
      </c>
      <c r="T6" s="252">
        <f>S6+1</f>
        <v>16</v>
      </c>
      <c r="U6" s="255">
        <f>T6+1</f>
        <v>17</v>
      </c>
      <c r="V6" s="255">
        <f>U6+1</f>
        <v>18</v>
      </c>
      <c r="W6" s="255">
        <f>V6+1</f>
        <v>19</v>
      </c>
      <c r="X6" s="7">
        <f>W6+1</f>
        <v>20</v>
      </c>
      <c r="Y6" s="252">
        <f>S6+1</f>
        <v>16</v>
      </c>
      <c r="Z6" s="255">
        <f t="shared" si="0"/>
        <v>17</v>
      </c>
      <c r="AA6" s="255">
        <f t="shared" si="0"/>
        <v>18</v>
      </c>
      <c r="AB6" s="255">
        <f t="shared" si="0"/>
        <v>19</v>
      </c>
      <c r="AC6" s="256">
        <f t="shared" si="0"/>
        <v>20</v>
      </c>
      <c r="AD6" s="252">
        <f t="shared" si="0"/>
        <v>21</v>
      </c>
      <c r="AE6" s="255">
        <f t="shared" si="0"/>
        <v>22</v>
      </c>
      <c r="AF6" s="255">
        <f t="shared" si="0"/>
        <v>23</v>
      </c>
      <c r="AG6" s="255">
        <f t="shared" si="0"/>
        <v>24</v>
      </c>
      <c r="AH6" s="7">
        <f t="shared" si="0"/>
        <v>25</v>
      </c>
      <c r="AI6" s="252">
        <f t="shared" si="0"/>
        <v>26</v>
      </c>
      <c r="AJ6" s="255">
        <f t="shared" si="0"/>
        <v>27</v>
      </c>
      <c r="AK6" s="255">
        <f t="shared" si="0"/>
        <v>28</v>
      </c>
      <c r="AL6" s="255">
        <f t="shared" si="0"/>
        <v>29</v>
      </c>
      <c r="AM6" s="7">
        <f t="shared" si="0"/>
        <v>30</v>
      </c>
      <c r="AN6" s="9"/>
      <c r="AO6" s="10"/>
      <c r="AP6" s="10"/>
      <c r="AQ6" s="10"/>
      <c r="AR6" s="10"/>
      <c r="AS6" s="255"/>
      <c r="AT6" s="10"/>
      <c r="AU6" s="10"/>
      <c r="AV6" s="10"/>
      <c r="AW6" s="10"/>
      <c r="AX6" s="9"/>
      <c r="AY6" s="10"/>
      <c r="AZ6" s="10"/>
      <c r="BA6" s="10"/>
      <c r="BB6" s="11"/>
      <c r="BC6" s="9"/>
      <c r="BD6" s="10"/>
      <c r="BE6" s="10"/>
      <c r="BF6" s="10"/>
      <c r="BG6" s="11"/>
      <c r="BH6" s="252">
        <f>BG6+1</f>
        <v>1</v>
      </c>
      <c r="BI6" s="10"/>
      <c r="BJ6" s="10"/>
      <c r="BK6" s="10"/>
      <c r="BL6" s="11"/>
      <c r="BM6" s="9"/>
      <c r="BN6" s="10"/>
      <c r="BO6" s="10"/>
      <c r="BP6" s="10"/>
      <c r="BQ6" s="11"/>
      <c r="BR6" s="9"/>
      <c r="BS6" s="10"/>
      <c r="BT6" s="10"/>
      <c r="BU6" s="10"/>
      <c r="BV6" s="11"/>
      <c r="BW6" s="9"/>
      <c r="BX6" s="10"/>
      <c r="BY6" s="10"/>
      <c r="BZ6" s="10"/>
      <c r="CA6" s="11"/>
      <c r="CB6" s="9"/>
      <c r="CC6" s="10"/>
      <c r="CD6" s="10"/>
      <c r="CE6" s="10"/>
      <c r="CF6" s="10"/>
      <c r="CG6" s="9"/>
      <c r="CH6" s="10"/>
      <c r="CI6" s="10"/>
      <c r="CJ6" s="10"/>
      <c r="CK6" s="11"/>
      <c r="CL6" s="9"/>
      <c r="CM6" s="10"/>
      <c r="CN6" s="10"/>
      <c r="CO6" s="10"/>
      <c r="CP6" s="11"/>
      <c r="CQ6" s="9"/>
      <c r="CR6" s="10"/>
      <c r="CS6" s="10"/>
      <c r="CT6" s="10"/>
      <c r="CU6" s="11"/>
      <c r="CV6" s="9"/>
      <c r="CW6" s="10"/>
      <c r="CX6" s="10"/>
      <c r="CY6" s="10"/>
      <c r="CZ6" s="11"/>
      <c r="DA6" s="9"/>
      <c r="DB6" s="10"/>
      <c r="DC6" s="10"/>
      <c r="DD6" s="10"/>
      <c r="DE6" s="11"/>
    </row>
    <row r="7" spans="1:109" ht="22.5">
      <c r="A7" s="135" t="s">
        <v>8</v>
      </c>
      <c r="B7" s="12" t="s">
        <v>9</v>
      </c>
      <c r="C7" s="13" t="s">
        <v>10</v>
      </c>
      <c r="D7" s="14" t="s">
        <v>469</v>
      </c>
      <c r="E7" s="291">
        <f t="shared" ref="E7:BG7" si="1">E8+E14+E15+E16</f>
        <v>45452.627999999997</v>
      </c>
      <c r="F7" s="16">
        <f t="shared" si="1"/>
        <v>37866.838000000003</v>
      </c>
      <c r="G7" s="16">
        <f t="shared" si="1"/>
        <v>0</v>
      </c>
      <c r="H7" s="16">
        <f t="shared" si="1"/>
        <v>36919.440999999999</v>
      </c>
      <c r="I7" s="17">
        <f t="shared" si="1"/>
        <v>467.90599999999995</v>
      </c>
      <c r="J7" s="291">
        <f t="shared" si="1"/>
        <v>42717.360999999997</v>
      </c>
      <c r="K7" s="18">
        <f t="shared" si="1"/>
        <v>35758.218999999997</v>
      </c>
      <c r="L7" s="16">
        <f t="shared" si="1"/>
        <v>0</v>
      </c>
      <c r="M7" s="18">
        <f t="shared" si="1"/>
        <v>34804.994999999995</v>
      </c>
      <c r="N7" s="292">
        <f t="shared" si="1"/>
        <v>391.89299999999997</v>
      </c>
      <c r="O7" s="15">
        <f t="shared" si="1"/>
        <v>44074.881999999998</v>
      </c>
      <c r="P7" s="18">
        <f t="shared" si="1"/>
        <v>37097.714999999997</v>
      </c>
      <c r="Q7" s="16">
        <f t="shared" si="1"/>
        <v>0</v>
      </c>
      <c r="R7" s="18">
        <f t="shared" si="1"/>
        <v>35427.745000000003</v>
      </c>
      <c r="S7" s="292">
        <f t="shared" si="1"/>
        <v>395.94099999999997</v>
      </c>
      <c r="T7" s="15">
        <f t="shared" si="1"/>
        <v>132244.87100000001</v>
      </c>
      <c r="U7" s="16">
        <f t="shared" si="1"/>
        <v>110722.772</v>
      </c>
      <c r="V7" s="16">
        <f t="shared" si="1"/>
        <v>0</v>
      </c>
      <c r="W7" s="16">
        <f t="shared" si="1"/>
        <v>107152.181</v>
      </c>
      <c r="X7" s="17">
        <f t="shared" si="1"/>
        <v>1255.74</v>
      </c>
      <c r="Y7" s="15">
        <f t="shared" si="1"/>
        <v>39756.156000000003</v>
      </c>
      <c r="Z7" s="18">
        <f t="shared" si="1"/>
        <v>33752.749000000003</v>
      </c>
      <c r="AA7" s="18">
        <f t="shared" si="1"/>
        <v>0</v>
      </c>
      <c r="AB7" s="18">
        <f t="shared" si="1"/>
        <v>32051.9</v>
      </c>
      <c r="AC7" s="293">
        <f t="shared" si="1"/>
        <v>397.82799999999997</v>
      </c>
      <c r="AD7" s="15">
        <f t="shared" si="1"/>
        <v>39966.773000000001</v>
      </c>
      <c r="AE7" s="16">
        <f t="shared" si="1"/>
        <v>33173.237000000001</v>
      </c>
      <c r="AF7" s="16">
        <f t="shared" si="1"/>
        <v>0</v>
      </c>
      <c r="AG7" s="16">
        <f t="shared" si="1"/>
        <v>31897.268000000004</v>
      </c>
      <c r="AH7" s="17">
        <f t="shared" si="1"/>
        <v>317.322</v>
      </c>
      <c r="AI7" s="59">
        <f t="shared" si="1"/>
        <v>38067.599999999999</v>
      </c>
      <c r="AJ7" s="18">
        <f t="shared" si="1"/>
        <v>31577.707999999999</v>
      </c>
      <c r="AK7" s="16">
        <f t="shared" si="1"/>
        <v>0</v>
      </c>
      <c r="AL7" s="18">
        <f t="shared" si="1"/>
        <v>30206.617999999999</v>
      </c>
      <c r="AM7" s="17">
        <f t="shared" si="1"/>
        <v>347.76499999999999</v>
      </c>
      <c r="AN7" s="59">
        <f t="shared" si="1"/>
        <v>117790.52899999999</v>
      </c>
      <c r="AO7" s="16">
        <f t="shared" si="1"/>
        <v>98503.694000000003</v>
      </c>
      <c r="AP7" s="16">
        <f t="shared" si="1"/>
        <v>0</v>
      </c>
      <c r="AQ7" s="16">
        <f t="shared" si="1"/>
        <v>94155.785999999993</v>
      </c>
      <c r="AR7" s="134">
        <f t="shared" si="1"/>
        <v>1062.915</v>
      </c>
      <c r="AS7" s="59">
        <f>AS8+AS14+AS15+AS16</f>
        <v>250035.40000000002</v>
      </c>
      <c r="AT7" s="294">
        <f t="shared" si="1"/>
        <v>209226.46600000001</v>
      </c>
      <c r="AU7" s="16">
        <f t="shared" si="1"/>
        <v>0</v>
      </c>
      <c r="AV7" s="16">
        <f t="shared" si="1"/>
        <v>201307.967</v>
      </c>
      <c r="AW7" s="17">
        <f t="shared" si="1"/>
        <v>2318.6549999999997</v>
      </c>
      <c r="AX7" s="59">
        <f t="shared" si="1"/>
        <v>40264.707999999999</v>
      </c>
      <c r="AY7" s="18">
        <f t="shared" si="1"/>
        <v>33733.485999999997</v>
      </c>
      <c r="AZ7" s="18">
        <f t="shared" si="1"/>
        <v>0</v>
      </c>
      <c r="BA7" s="18">
        <f t="shared" si="1"/>
        <v>32889.409</v>
      </c>
      <c r="BB7" s="292">
        <f t="shared" si="1"/>
        <v>436.15199999999999</v>
      </c>
      <c r="BC7" s="59">
        <f>BC8+BC14+BC16</f>
        <v>38804.957999999999</v>
      </c>
      <c r="BD7" s="16">
        <f t="shared" si="1"/>
        <v>32547.635999999999</v>
      </c>
      <c r="BE7" s="16">
        <f t="shared" si="1"/>
        <v>0</v>
      </c>
      <c r="BF7" s="16">
        <f t="shared" si="1"/>
        <v>31421.260999999999</v>
      </c>
      <c r="BG7" s="17">
        <f t="shared" si="1"/>
        <v>410.11900000000003</v>
      </c>
      <c r="BH7" s="59">
        <f>BH8+BH14+BH16</f>
        <v>37884.756999999998</v>
      </c>
      <c r="BI7" s="16">
        <f t="shared" ref="BI7:DE7" si="2">BI8+BI14+BI15+BI16</f>
        <v>32918.186999999998</v>
      </c>
      <c r="BJ7" s="16">
        <f t="shared" si="2"/>
        <v>0</v>
      </c>
      <c r="BK7" s="16">
        <f t="shared" si="2"/>
        <v>30049.967000000001</v>
      </c>
      <c r="BL7" s="17">
        <f t="shared" si="2"/>
        <v>420.12</v>
      </c>
      <c r="BM7" s="59">
        <f t="shared" si="2"/>
        <v>116954.42300000001</v>
      </c>
      <c r="BN7" s="16">
        <f t="shared" si="2"/>
        <v>99199.309000000008</v>
      </c>
      <c r="BO7" s="16">
        <f t="shared" si="2"/>
        <v>0</v>
      </c>
      <c r="BP7" s="16">
        <f t="shared" si="2"/>
        <v>94360.637000000002</v>
      </c>
      <c r="BQ7" s="17">
        <f t="shared" si="2"/>
        <v>1266.3910000000001</v>
      </c>
      <c r="BR7" s="59">
        <f>BR8+BR14+BR16</f>
        <v>42254.618000000002</v>
      </c>
      <c r="BS7" s="16">
        <f t="shared" si="2"/>
        <v>35576.669000000002</v>
      </c>
      <c r="BT7" s="16">
        <f t="shared" si="2"/>
        <v>0</v>
      </c>
      <c r="BU7" s="16">
        <f t="shared" si="2"/>
        <v>34613.279999999999</v>
      </c>
      <c r="BV7" s="17">
        <f t="shared" si="2"/>
        <v>452.92200000000003</v>
      </c>
      <c r="BW7" s="295">
        <f>BW8+BW14+BW15+BW16</f>
        <v>42480.883999999998</v>
      </c>
      <c r="BX7" s="18">
        <f t="shared" si="2"/>
        <v>35404.17</v>
      </c>
      <c r="BY7" s="16">
        <f t="shared" si="2"/>
        <v>0</v>
      </c>
      <c r="BZ7" s="18">
        <f t="shared" si="2"/>
        <v>34467.463000000003</v>
      </c>
      <c r="CA7" s="292">
        <f t="shared" si="2"/>
        <v>406.95600000000002</v>
      </c>
      <c r="CB7" s="295">
        <f t="shared" si="2"/>
        <v>46092.660999999993</v>
      </c>
      <c r="CC7" s="16">
        <f t="shared" si="2"/>
        <v>38283.055999999997</v>
      </c>
      <c r="CD7" s="16">
        <f t="shared" si="2"/>
        <v>0</v>
      </c>
      <c r="CE7" s="16">
        <f t="shared" si="2"/>
        <v>37843.97</v>
      </c>
      <c r="CF7" s="134">
        <f t="shared" si="2"/>
        <v>438.62599999999998</v>
      </c>
      <c r="CG7" s="59">
        <f t="shared" si="2"/>
        <v>130828.163</v>
      </c>
      <c r="CH7" s="16">
        <f t="shared" si="2"/>
        <v>109263.895</v>
      </c>
      <c r="CI7" s="16">
        <f t="shared" si="2"/>
        <v>0</v>
      </c>
      <c r="CJ7" s="16">
        <f t="shared" si="2"/>
        <v>106924.713</v>
      </c>
      <c r="CK7" s="17">
        <f t="shared" si="2"/>
        <v>1298.5039999999999</v>
      </c>
      <c r="CL7" s="295">
        <f t="shared" si="2"/>
        <v>497817.98599999992</v>
      </c>
      <c r="CM7" s="16">
        <f t="shared" si="2"/>
        <v>417689.66999999993</v>
      </c>
      <c r="CN7" s="16">
        <f t="shared" si="2"/>
        <v>0</v>
      </c>
      <c r="CO7" s="16">
        <f t="shared" si="2"/>
        <v>402593.31700000004</v>
      </c>
      <c r="CP7" s="17">
        <f t="shared" si="2"/>
        <v>4883.5499999999993</v>
      </c>
      <c r="CQ7" s="295">
        <f t="shared" si="2"/>
        <v>514808.88900000002</v>
      </c>
      <c r="CR7" s="16">
        <f t="shared" si="2"/>
        <v>433610.62400000001</v>
      </c>
      <c r="CS7" s="16">
        <f t="shared" si="2"/>
        <v>0</v>
      </c>
      <c r="CT7" s="16">
        <f t="shared" si="2"/>
        <v>417962.34499999997</v>
      </c>
      <c r="CU7" s="17">
        <f t="shared" si="2"/>
        <v>5414.3110000000006</v>
      </c>
      <c r="CV7" s="295">
        <f t="shared" si="2"/>
        <v>0</v>
      </c>
      <c r="CW7" s="16">
        <f t="shared" si="2"/>
        <v>0</v>
      </c>
      <c r="CX7" s="16">
        <f t="shared" si="2"/>
        <v>0</v>
      </c>
      <c r="CY7" s="16">
        <f t="shared" si="2"/>
        <v>0</v>
      </c>
      <c r="CZ7" s="17">
        <f t="shared" si="2"/>
        <v>0</v>
      </c>
      <c r="DA7" s="296">
        <f t="shared" si="2"/>
        <v>497817.98600000003</v>
      </c>
      <c r="DB7" s="297">
        <f t="shared" si="2"/>
        <v>417689.67000000004</v>
      </c>
      <c r="DC7" s="297">
        <f t="shared" si="2"/>
        <v>0</v>
      </c>
      <c r="DD7" s="297">
        <f t="shared" si="2"/>
        <v>402593.31700000004</v>
      </c>
      <c r="DE7" s="298">
        <f t="shared" si="2"/>
        <v>4883.5499999999993</v>
      </c>
    </row>
    <row r="8" spans="1:109" ht="25.5">
      <c r="A8" s="135" t="s">
        <v>11</v>
      </c>
      <c r="B8" s="12" t="s">
        <v>12</v>
      </c>
      <c r="C8" s="13" t="s">
        <v>13</v>
      </c>
      <c r="D8" s="14" t="s">
        <v>469</v>
      </c>
      <c r="E8" s="299"/>
      <c r="F8" s="16">
        <f>F10+F11+F12+F13</f>
        <v>0</v>
      </c>
      <c r="G8" s="16">
        <f>G10+G11+G12+G13</f>
        <v>0</v>
      </c>
      <c r="H8" s="16">
        <f>H10+H11+H12+H13</f>
        <v>29350.776999999998</v>
      </c>
      <c r="I8" s="17">
        <f>I10+I11+I12+I13</f>
        <v>450.78</v>
      </c>
      <c r="J8" s="300"/>
      <c r="K8" s="16">
        <f>K10+K11+K12+K13</f>
        <v>0</v>
      </c>
      <c r="L8" s="16">
        <f>L10+L11+L12+L13</f>
        <v>0</v>
      </c>
      <c r="M8" s="16">
        <f>M10+M11+M12+M13</f>
        <v>27861.062999999998</v>
      </c>
      <c r="N8" s="17">
        <f>N10+N11+N12+N13</f>
        <v>376.68299999999999</v>
      </c>
      <c r="O8" s="301"/>
      <c r="P8" s="16">
        <f>P10+P11+P12+P13</f>
        <v>0</v>
      </c>
      <c r="Q8" s="16">
        <f>Q10+Q11+Q12+Q13</f>
        <v>0</v>
      </c>
      <c r="R8" s="16">
        <f>R10+R11+R12+R13</f>
        <v>28463.538</v>
      </c>
      <c r="S8" s="17">
        <f>S10+S11+S12+S13</f>
        <v>382.98099999999999</v>
      </c>
      <c r="T8" s="301"/>
      <c r="U8" s="16">
        <f>U10+U11+U12+U13</f>
        <v>0</v>
      </c>
      <c r="V8" s="16">
        <f>V10+V11+V12+V13</f>
        <v>0</v>
      </c>
      <c r="W8" s="16">
        <f>W10+W11+W12+W13</f>
        <v>85675.377999999997</v>
      </c>
      <c r="X8" s="17">
        <f>X10+X11+X12+X13</f>
        <v>1210.444</v>
      </c>
      <c r="Y8" s="301"/>
      <c r="Z8" s="18">
        <f>Z10+Z11+Z12+Z13</f>
        <v>0</v>
      </c>
      <c r="AA8" s="18">
        <f>AA10+AA11+AA12+AA13</f>
        <v>0</v>
      </c>
      <c r="AB8" s="18">
        <f>AB10+AB11+AB12+AB13</f>
        <v>26062.397000000001</v>
      </c>
      <c r="AC8" s="293">
        <f>AC10+AC11+AC12+AC13</f>
        <v>383.92399999999998</v>
      </c>
      <c r="AD8" s="302"/>
      <c r="AE8" s="16">
        <f>AE10+AE11+AE12+AE13</f>
        <v>0</v>
      </c>
      <c r="AF8" s="16">
        <f>AF10+AF11+AF12+AF13</f>
        <v>0</v>
      </c>
      <c r="AG8" s="16">
        <f>AG10+AG11+AG12+AG13</f>
        <v>25117.489000000001</v>
      </c>
      <c r="AH8" s="17">
        <f>AH10+AH11+AH12+AH13</f>
        <v>303.565</v>
      </c>
      <c r="AI8" s="55"/>
      <c r="AJ8" s="16">
        <f>AJ10+AJ11+AJ12+AJ13</f>
        <v>0</v>
      </c>
      <c r="AK8" s="16">
        <f>AK10+AK11+AK12+AK13</f>
        <v>0</v>
      </c>
      <c r="AL8" s="18">
        <f>AL10+AL11+AL12+AL13</f>
        <v>23730.100999999999</v>
      </c>
      <c r="AM8" s="17">
        <f>AM10+AM11+AM12+AM13</f>
        <v>334.39</v>
      </c>
      <c r="AN8" s="55"/>
      <c r="AO8" s="16">
        <f>AO10+AO11+AO12+AO13</f>
        <v>0</v>
      </c>
      <c r="AP8" s="16">
        <f>AP10+AP11+AP12+AP13</f>
        <v>0</v>
      </c>
      <c r="AQ8" s="16">
        <f>AQ10+AQ11+AQ12+AQ13</f>
        <v>74909.986999999994</v>
      </c>
      <c r="AR8" s="134">
        <f>AR10+AR11+AR12+AR13</f>
        <v>1021.879</v>
      </c>
      <c r="AS8" s="55"/>
      <c r="AT8" s="294">
        <f>AT10+AT11+AT12+AT13</f>
        <v>0</v>
      </c>
      <c r="AU8" s="16">
        <f>AU10+AU11+AU12+AU13</f>
        <v>0</v>
      </c>
      <c r="AV8" s="16">
        <f>AV10+AV11+AV12+AV13</f>
        <v>160585.36499999999</v>
      </c>
      <c r="AW8" s="17">
        <f>AW10+AW11+AW12+AW13</f>
        <v>2232.3229999999999</v>
      </c>
      <c r="AX8" s="55"/>
      <c r="AY8" s="16">
        <f>AY10+AY11+AY12+AY13</f>
        <v>0</v>
      </c>
      <c r="AZ8" s="16">
        <f>AZ10+AZ11+AZ12+AZ13</f>
        <v>0</v>
      </c>
      <c r="BA8" s="16">
        <f>BA10+BA11+BA12+BA13</f>
        <v>26369.973000000002</v>
      </c>
      <c r="BB8" s="17">
        <f>BB10+BB11+BB12+BB13</f>
        <v>424.36599999999999</v>
      </c>
      <c r="BC8" s="55"/>
      <c r="BD8" s="16">
        <f>BD10+BD11+BD12+BD13</f>
        <v>0</v>
      </c>
      <c r="BE8" s="16">
        <f>BE10+BE11+BE12+BE13</f>
        <v>0</v>
      </c>
      <c r="BF8" s="16">
        <f>BF10+BF11+BF12+BF13</f>
        <v>25176.484</v>
      </c>
      <c r="BG8" s="17">
        <f>BG10+BG11+BG12+BG13</f>
        <v>397.57400000000001</v>
      </c>
      <c r="BH8" s="55"/>
      <c r="BI8" s="16">
        <f>BI10+BI11+BI12+BI13</f>
        <v>0</v>
      </c>
      <c r="BJ8" s="16">
        <f>BJ10+BJ11+BJ12+BJ13</f>
        <v>0</v>
      </c>
      <c r="BK8" s="16">
        <f>BK10+BK11+BK12+BK13</f>
        <v>25095.732</v>
      </c>
      <c r="BL8" s="17">
        <f>BL10+BL11+BL12+BL13</f>
        <v>407.78500000000003</v>
      </c>
      <c r="BM8" s="55"/>
      <c r="BN8" s="16">
        <f>BN10+BN11+BN12+BN13</f>
        <v>0</v>
      </c>
      <c r="BO8" s="16">
        <f>BO10+BO11+BO12+BO13</f>
        <v>0</v>
      </c>
      <c r="BP8" s="16">
        <f>BP10+BP11+BP12+BP13</f>
        <v>76642.188999999998</v>
      </c>
      <c r="BQ8" s="17">
        <f>BQ10+BQ11+BQ12+BQ13</f>
        <v>1229.7250000000001</v>
      </c>
      <c r="BR8" s="55"/>
      <c r="BS8" s="16">
        <f t="shared" ref="BS8:CA8" si="3">BS10+BS11+BS12+BS13</f>
        <v>0</v>
      </c>
      <c r="BT8" s="16">
        <f t="shared" si="3"/>
        <v>0</v>
      </c>
      <c r="BU8" s="16">
        <f t="shared" si="3"/>
        <v>27949.758999999998</v>
      </c>
      <c r="BV8" s="17">
        <f t="shared" si="3"/>
        <v>438.49400000000003</v>
      </c>
      <c r="BW8" s="55"/>
      <c r="BX8" s="16">
        <f t="shared" si="3"/>
        <v>0</v>
      </c>
      <c r="BY8" s="16">
        <f t="shared" si="3"/>
        <v>0</v>
      </c>
      <c r="BZ8" s="16">
        <f t="shared" si="3"/>
        <v>27403.718000000001</v>
      </c>
      <c r="CA8" s="292">
        <f t="shared" si="3"/>
        <v>393.98700000000002</v>
      </c>
      <c r="CB8" s="55"/>
      <c r="CC8" s="16">
        <f>CC10+CC11+CC12+CC13</f>
        <v>0</v>
      </c>
      <c r="CD8" s="16">
        <f>CD10+CD11+CD12+CD13</f>
        <v>0</v>
      </c>
      <c r="CE8" s="16">
        <f>CE10+CE11+CE12+CE13</f>
        <v>30046.651999999998</v>
      </c>
      <c r="CF8" s="134">
        <f>CF10+CF11+CF12+CF13</f>
        <v>426.339</v>
      </c>
      <c r="CG8" s="55"/>
      <c r="CH8" s="16">
        <f>CH10+CH11+CH12+CH13</f>
        <v>0</v>
      </c>
      <c r="CI8" s="16">
        <f>CI10+CI11+CI12+CI13</f>
        <v>0</v>
      </c>
      <c r="CJ8" s="16">
        <f>CJ10+CJ11+CJ12+CJ13</f>
        <v>85400.129000000001</v>
      </c>
      <c r="CK8" s="17">
        <f>CK10+CK11+CK12+CK13</f>
        <v>1258.82</v>
      </c>
      <c r="CL8" s="55"/>
      <c r="CM8" s="16">
        <f>CM10+CM11+CM12+CM13</f>
        <v>0</v>
      </c>
      <c r="CN8" s="16">
        <f>CN10+CN11+CN12+CN13</f>
        <v>0</v>
      </c>
      <c r="CO8" s="16">
        <f>CO10+CO11+CO12+CO13</f>
        <v>322627.68300000002</v>
      </c>
      <c r="CP8" s="17">
        <f>CP10+CP11+CP12+CP13</f>
        <v>4720.8679999999995</v>
      </c>
      <c r="CQ8" s="55"/>
      <c r="CR8" s="16">
        <f>CR10+CR11+CR12+CR13</f>
        <v>0</v>
      </c>
      <c r="CS8" s="16">
        <f>CS10+CS11+CS12+CS13</f>
        <v>0</v>
      </c>
      <c r="CT8" s="16">
        <f>CT10+CT11+CT12+CT13</f>
        <v>336951.38</v>
      </c>
      <c r="CU8" s="17">
        <f>CU10+CU11+CU12+CU13</f>
        <v>5227.0110000000004</v>
      </c>
      <c r="CV8" s="302"/>
      <c r="CW8" s="16">
        <f>CW10+CW11+CW12+CW13</f>
        <v>0</v>
      </c>
      <c r="CX8" s="16">
        <f>CX10+CX11+CX12+CX13</f>
        <v>0</v>
      </c>
      <c r="CY8" s="16">
        <f>CY10+CY11+CY12+CY13</f>
        <v>0</v>
      </c>
      <c r="CZ8" s="17">
        <f>CZ10+CZ11+CZ12+CZ13</f>
        <v>0</v>
      </c>
      <c r="DA8" s="303"/>
      <c r="DB8" s="297">
        <f>DB10+DB11+DB12+DB13</f>
        <v>0</v>
      </c>
      <c r="DC8" s="297">
        <f>DC10+DC11+DC12+DC13</f>
        <v>0</v>
      </c>
      <c r="DD8" s="297">
        <f>DD10+DD11+DD12+DD13</f>
        <v>322627.68300000002</v>
      </c>
      <c r="DE8" s="298">
        <f>DE10+DE11+DE12+DE13</f>
        <v>4720.8679999999995</v>
      </c>
    </row>
    <row r="9" spans="1:109">
      <c r="A9" s="135"/>
      <c r="B9" s="12" t="s">
        <v>14</v>
      </c>
      <c r="C9" s="13"/>
      <c r="D9" s="14"/>
      <c r="E9" s="64"/>
      <c r="F9" s="135"/>
      <c r="G9" s="135"/>
      <c r="H9" s="135"/>
      <c r="I9" s="304"/>
      <c r="J9" s="305"/>
      <c r="K9" s="135"/>
      <c r="L9" s="135"/>
      <c r="M9" s="135"/>
      <c r="N9" s="304"/>
      <c r="O9" s="306"/>
      <c r="P9" s="135"/>
      <c r="Q9" s="135"/>
      <c r="R9" s="135"/>
      <c r="S9" s="304"/>
      <c r="T9" s="306"/>
      <c r="U9" s="307"/>
      <c r="V9" s="135"/>
      <c r="W9" s="135"/>
      <c r="X9" s="307"/>
      <c r="Y9" s="306"/>
      <c r="Z9" s="135"/>
      <c r="AA9" s="135"/>
      <c r="AB9" s="135"/>
      <c r="AC9" s="136"/>
      <c r="AD9" s="19"/>
      <c r="AE9" s="135"/>
      <c r="AF9" s="135"/>
      <c r="AG9" s="135"/>
      <c r="AH9" s="304"/>
      <c r="AI9" s="56"/>
      <c r="AJ9" s="135"/>
      <c r="AK9" s="135"/>
      <c r="AL9" s="308"/>
      <c r="AM9" s="304"/>
      <c r="AN9" s="56"/>
      <c r="AO9" s="20"/>
      <c r="AP9" s="20"/>
      <c r="AQ9" s="20"/>
      <c r="AR9" s="307"/>
      <c r="AS9" s="56"/>
      <c r="AT9" s="307"/>
      <c r="AU9" s="307"/>
      <c r="AV9" s="307"/>
      <c r="AW9" s="307"/>
      <c r="AX9" s="56"/>
      <c r="AY9" s="20"/>
      <c r="AZ9" s="20"/>
      <c r="BA9" s="20"/>
      <c r="BB9" s="21"/>
      <c r="BC9" s="56"/>
      <c r="BD9" s="20"/>
      <c r="BE9" s="20"/>
      <c r="BF9" s="20"/>
      <c r="BG9" s="21"/>
      <c r="BH9" s="56"/>
      <c r="BI9" s="20"/>
      <c r="BJ9" s="20"/>
      <c r="BK9" s="20"/>
      <c r="BL9" s="21"/>
      <c r="BM9" s="56"/>
      <c r="BN9" s="20"/>
      <c r="BO9" s="20"/>
      <c r="BP9" s="20"/>
      <c r="BQ9" s="21"/>
      <c r="BR9" s="56"/>
      <c r="BS9" s="20"/>
      <c r="BT9" s="20"/>
      <c r="BU9" s="20"/>
      <c r="BV9" s="21"/>
      <c r="BW9" s="56"/>
      <c r="BX9" s="20"/>
      <c r="BY9" s="20"/>
      <c r="BZ9" s="20"/>
      <c r="CA9" s="21"/>
      <c r="CB9" s="56"/>
      <c r="CC9" s="20"/>
      <c r="CD9" s="20"/>
      <c r="CE9" s="20"/>
      <c r="CF9" s="307"/>
      <c r="CG9" s="56"/>
      <c r="CH9" s="20"/>
      <c r="CI9" s="20"/>
      <c r="CJ9" s="20"/>
      <c r="CK9" s="21"/>
      <c r="CL9" s="56"/>
      <c r="CM9" s="20"/>
      <c r="CN9" s="20"/>
      <c r="CO9" s="20"/>
      <c r="CP9" s="21"/>
      <c r="CQ9" s="56"/>
      <c r="CR9" s="20"/>
      <c r="CS9" s="20"/>
      <c r="CT9" s="20"/>
      <c r="CU9" s="21"/>
      <c r="CV9" s="19"/>
      <c r="CW9" s="20"/>
      <c r="CX9" s="20"/>
      <c r="CY9" s="20"/>
      <c r="CZ9" s="21"/>
      <c r="DA9" s="309"/>
      <c r="DB9" s="310"/>
      <c r="DC9" s="310"/>
      <c r="DD9" s="310"/>
      <c r="DE9" s="311"/>
    </row>
    <row r="10" spans="1:109" ht="25.5">
      <c r="A10" s="135"/>
      <c r="B10" s="12" t="s">
        <v>15</v>
      </c>
      <c r="C10" s="13" t="s">
        <v>16</v>
      </c>
      <c r="D10" s="14" t="s">
        <v>469</v>
      </c>
      <c r="E10" s="312"/>
      <c r="F10" s="313"/>
      <c r="G10" s="313"/>
      <c r="H10" s="313"/>
      <c r="I10" s="314"/>
      <c r="J10" s="315"/>
      <c r="K10" s="313"/>
      <c r="L10" s="313"/>
      <c r="M10" s="313"/>
      <c r="N10" s="314"/>
      <c r="O10" s="316"/>
      <c r="P10" s="317"/>
      <c r="Q10" s="317"/>
      <c r="R10" s="317"/>
      <c r="S10" s="318"/>
      <c r="T10" s="316"/>
      <c r="U10" s="319"/>
      <c r="V10" s="317"/>
      <c r="W10" s="317"/>
      <c r="X10" s="319"/>
      <c r="Y10" s="316"/>
      <c r="Z10" s="317"/>
      <c r="AA10" s="317"/>
      <c r="AB10" s="317"/>
      <c r="AC10" s="320"/>
      <c r="AD10" s="321"/>
      <c r="AE10" s="317"/>
      <c r="AF10" s="317"/>
      <c r="AG10" s="317"/>
      <c r="AH10" s="318"/>
      <c r="AI10" s="57"/>
      <c r="AJ10" s="317"/>
      <c r="AK10" s="317"/>
      <c r="AL10" s="322"/>
      <c r="AM10" s="318"/>
      <c r="AN10" s="57"/>
      <c r="AO10" s="22"/>
      <c r="AP10" s="22"/>
      <c r="AQ10" s="22"/>
      <c r="AR10" s="319"/>
      <c r="AS10" s="57"/>
      <c r="AT10" s="317"/>
      <c r="AU10" s="317"/>
      <c r="AV10" s="317"/>
      <c r="AW10" s="317"/>
      <c r="AX10" s="323"/>
      <c r="AY10" s="22"/>
      <c r="AZ10" s="22"/>
      <c r="BA10" s="22"/>
      <c r="BB10" s="23"/>
      <c r="BC10" s="57"/>
      <c r="BD10" s="22"/>
      <c r="BE10" s="22"/>
      <c r="BF10" s="22"/>
      <c r="BG10" s="23"/>
      <c r="BH10" s="57"/>
      <c r="BI10" s="22"/>
      <c r="BJ10" s="22"/>
      <c r="BK10" s="22"/>
      <c r="BL10" s="23"/>
      <c r="BM10" s="57"/>
      <c r="BN10" s="22"/>
      <c r="BO10" s="22"/>
      <c r="BP10" s="22"/>
      <c r="BQ10" s="23"/>
      <c r="BR10" s="57"/>
      <c r="BS10" s="22"/>
      <c r="BT10" s="22"/>
      <c r="BU10" s="22"/>
      <c r="BV10" s="23"/>
      <c r="BW10" s="57"/>
      <c r="BX10" s="22"/>
      <c r="BY10" s="22"/>
      <c r="BZ10" s="22"/>
      <c r="CA10" s="23"/>
      <c r="CB10" s="57"/>
      <c r="CC10" s="22"/>
      <c r="CD10" s="22"/>
      <c r="CE10" s="22"/>
      <c r="CF10" s="319"/>
      <c r="CG10" s="57"/>
      <c r="CH10" s="22"/>
      <c r="CI10" s="22"/>
      <c r="CJ10" s="22"/>
      <c r="CK10" s="23"/>
      <c r="CL10" s="57"/>
      <c r="CM10" s="22"/>
      <c r="CN10" s="22"/>
      <c r="CO10" s="22"/>
      <c r="CP10" s="23"/>
      <c r="CQ10" s="57"/>
      <c r="CR10" s="22"/>
      <c r="CS10" s="22"/>
      <c r="CT10" s="22"/>
      <c r="CU10" s="23"/>
      <c r="CV10" s="321"/>
      <c r="CW10" s="324"/>
      <c r="CX10" s="324"/>
      <c r="CY10" s="324"/>
      <c r="CZ10" s="325"/>
      <c r="DA10" s="326"/>
      <c r="DB10" s="327"/>
      <c r="DC10" s="327"/>
      <c r="DD10" s="327"/>
      <c r="DE10" s="328"/>
    </row>
    <row r="11" spans="1:109" s="29" customFormat="1" ht="25.5">
      <c r="A11" s="329"/>
      <c r="B11" s="24" t="s">
        <v>4</v>
      </c>
      <c r="C11" s="25" t="s">
        <v>17</v>
      </c>
      <c r="D11" s="14" t="s">
        <v>469</v>
      </c>
      <c r="E11" s="330"/>
      <c r="F11" s="331"/>
      <c r="G11" s="331"/>
      <c r="H11" s="331">
        <v>29350.776999999998</v>
      </c>
      <c r="I11" s="332"/>
      <c r="J11" s="315"/>
      <c r="K11" s="331"/>
      <c r="L11" s="331"/>
      <c r="M11" s="331">
        <v>27861.062999999998</v>
      </c>
      <c r="N11" s="332"/>
      <c r="O11" s="306"/>
      <c r="P11" s="333"/>
      <c r="Q11" s="333"/>
      <c r="R11" s="334">
        <v>28463.538</v>
      </c>
      <c r="S11" s="335"/>
      <c r="T11" s="336"/>
      <c r="U11" s="333"/>
      <c r="V11" s="337">
        <f>G11+L11+Q11</f>
        <v>0</v>
      </c>
      <c r="W11" s="337">
        <f>H11+M11+R11</f>
        <v>85675.377999999997</v>
      </c>
      <c r="X11" s="338"/>
      <c r="Y11" s="306"/>
      <c r="Z11" s="333"/>
      <c r="AA11" s="333"/>
      <c r="AB11" s="334">
        <v>26062.397000000001</v>
      </c>
      <c r="AC11" s="335"/>
      <c r="AD11" s="26"/>
      <c r="AE11" s="333"/>
      <c r="AF11" s="333"/>
      <c r="AG11" s="334">
        <v>25117.489000000001</v>
      </c>
      <c r="AH11" s="339"/>
      <c r="AI11" s="56"/>
      <c r="AJ11" s="333"/>
      <c r="AK11" s="333"/>
      <c r="AL11" s="334">
        <v>23730.100999999999</v>
      </c>
      <c r="AM11" s="339"/>
      <c r="AN11" s="56"/>
      <c r="AO11" s="27"/>
      <c r="AP11" s="27"/>
      <c r="AQ11" s="340">
        <f>AB11+AG11+AL11</f>
        <v>74909.986999999994</v>
      </c>
      <c r="AR11" s="338"/>
      <c r="AS11" s="56"/>
      <c r="AT11" s="333"/>
      <c r="AU11" s="337"/>
      <c r="AV11" s="337">
        <f>H11+M11+R11+AB11+AG11+AL11</f>
        <v>160585.36499999999</v>
      </c>
      <c r="AW11" s="333"/>
      <c r="AX11" s="341"/>
      <c r="AY11" s="27"/>
      <c r="AZ11" s="27"/>
      <c r="BA11" s="342">
        <v>26369.973000000002</v>
      </c>
      <c r="BB11" s="53"/>
      <c r="BC11" s="56"/>
      <c r="BD11" s="105"/>
      <c r="BE11" s="105"/>
      <c r="BF11" s="342">
        <v>25176.484</v>
      </c>
      <c r="BG11" s="106"/>
      <c r="BH11" s="56"/>
      <c r="BI11" s="27"/>
      <c r="BJ11" s="27"/>
      <c r="BK11" s="33">
        <v>25095.732</v>
      </c>
      <c r="BL11" s="28"/>
      <c r="BM11" s="56"/>
      <c r="BN11" s="27"/>
      <c r="BO11" s="27"/>
      <c r="BP11" s="340">
        <f>BA11+BF11+BK11</f>
        <v>76642.188999999998</v>
      </c>
      <c r="BQ11" s="28"/>
      <c r="BR11" s="56"/>
      <c r="BS11" s="27"/>
      <c r="BT11" s="27"/>
      <c r="BU11" s="33">
        <v>27949.758999999998</v>
      </c>
      <c r="BV11" s="28"/>
      <c r="BW11" s="56"/>
      <c r="BX11" s="27"/>
      <c r="BY11" s="27"/>
      <c r="BZ11" s="33">
        <v>27403.718000000001</v>
      </c>
      <c r="CA11" s="28"/>
      <c r="CB11" s="56"/>
      <c r="CC11" s="27"/>
      <c r="CD11" s="27"/>
      <c r="CE11" s="33">
        <v>30046.651999999998</v>
      </c>
      <c r="CF11" s="338"/>
      <c r="CG11" s="56"/>
      <c r="CH11" s="27"/>
      <c r="CI11" s="27"/>
      <c r="CJ11" s="340">
        <f>BU11+BZ11+CE11</f>
        <v>85400.129000000001</v>
      </c>
      <c r="CK11" s="28"/>
      <c r="CL11" s="56"/>
      <c r="CM11" s="27"/>
      <c r="CN11" s="27"/>
      <c r="CO11" s="343">
        <v>322627.68300000002</v>
      </c>
      <c r="CP11" s="28"/>
      <c r="CQ11" s="56"/>
      <c r="CR11" s="27"/>
      <c r="CS11" s="27"/>
      <c r="CT11" s="343">
        <v>336951.38</v>
      </c>
      <c r="CU11" s="28"/>
      <c r="CV11" s="26"/>
      <c r="CW11" s="344"/>
      <c r="CX11" s="345"/>
      <c r="CY11" s="345"/>
      <c r="CZ11" s="346"/>
      <c r="DA11" s="309"/>
      <c r="DB11" s="347"/>
      <c r="DC11" s="347"/>
      <c r="DD11" s="348">
        <f>W11+AQ11+BP11+CJ11</f>
        <v>322627.68300000002</v>
      </c>
      <c r="DE11" s="349"/>
    </row>
    <row r="12" spans="1:109" ht="25.5">
      <c r="A12" s="135"/>
      <c r="B12" s="12" t="s">
        <v>5</v>
      </c>
      <c r="C12" s="13" t="s">
        <v>18</v>
      </c>
      <c r="D12" s="14" t="s">
        <v>469</v>
      </c>
      <c r="E12" s="64"/>
      <c r="F12" s="350"/>
      <c r="G12" s="350"/>
      <c r="H12" s="350"/>
      <c r="I12" s="351"/>
      <c r="J12" s="315"/>
      <c r="K12" s="331"/>
      <c r="L12" s="331"/>
      <c r="M12" s="331"/>
      <c r="N12" s="332"/>
      <c r="O12" s="306"/>
      <c r="P12" s="333"/>
      <c r="Q12" s="333"/>
      <c r="R12" s="333"/>
      <c r="S12" s="339"/>
      <c r="T12" s="306"/>
      <c r="U12" s="352"/>
      <c r="V12" s="337"/>
      <c r="W12" s="337"/>
      <c r="X12" s="352"/>
      <c r="Y12" s="306"/>
      <c r="Z12" s="333"/>
      <c r="AA12" s="333"/>
      <c r="AB12" s="333"/>
      <c r="AC12" s="335"/>
      <c r="AD12" s="19"/>
      <c r="AE12" s="333"/>
      <c r="AF12" s="333"/>
      <c r="AG12" s="333"/>
      <c r="AH12" s="339"/>
      <c r="AI12" s="56"/>
      <c r="AJ12" s="333"/>
      <c r="AK12" s="333"/>
      <c r="AL12" s="333"/>
      <c r="AM12" s="339"/>
      <c r="AN12" s="56"/>
      <c r="AO12" s="27"/>
      <c r="AP12" s="27"/>
      <c r="AQ12" s="27"/>
      <c r="AR12" s="338"/>
      <c r="AS12" s="56"/>
      <c r="AT12" s="333"/>
      <c r="AU12" s="333"/>
      <c r="AV12" s="333"/>
      <c r="AW12" s="333"/>
      <c r="AX12" s="341"/>
      <c r="AY12" s="27"/>
      <c r="AZ12" s="27"/>
      <c r="BA12" s="33"/>
      <c r="BB12" s="53"/>
      <c r="BC12" s="56"/>
      <c r="BD12" s="105"/>
      <c r="BE12" s="105"/>
      <c r="BF12" s="105"/>
      <c r="BG12" s="106"/>
      <c r="BH12" s="56"/>
      <c r="BI12" s="27"/>
      <c r="BJ12" s="27"/>
      <c r="BK12" s="27"/>
      <c r="BL12" s="28"/>
      <c r="BM12" s="56"/>
      <c r="BN12" s="27"/>
      <c r="BO12" s="27"/>
      <c r="BP12" s="27"/>
      <c r="BQ12" s="28"/>
      <c r="BR12" s="56"/>
      <c r="BS12" s="27"/>
      <c r="BT12" s="27"/>
      <c r="BU12" s="27"/>
      <c r="BV12" s="28"/>
      <c r="BW12" s="56"/>
      <c r="BX12" s="27"/>
      <c r="BY12" s="27"/>
      <c r="BZ12" s="27"/>
      <c r="CA12" s="28"/>
      <c r="CB12" s="56"/>
      <c r="CC12" s="27"/>
      <c r="CD12" s="27"/>
      <c r="CE12" s="27"/>
      <c r="CF12" s="338"/>
      <c r="CG12" s="56"/>
      <c r="CH12" s="27"/>
      <c r="CI12" s="27"/>
      <c r="CJ12" s="27"/>
      <c r="CK12" s="28"/>
      <c r="CL12" s="56"/>
      <c r="CM12" s="27"/>
      <c r="CN12" s="27"/>
      <c r="CO12" s="27"/>
      <c r="CP12" s="28"/>
      <c r="CQ12" s="56"/>
      <c r="CR12" s="27"/>
      <c r="CS12" s="27"/>
      <c r="CT12" s="27"/>
      <c r="CU12" s="28"/>
      <c r="CV12" s="19"/>
      <c r="CW12" s="344"/>
      <c r="CX12" s="344"/>
      <c r="CY12" s="344"/>
      <c r="CZ12" s="346"/>
      <c r="DA12" s="309"/>
      <c r="DB12" s="347"/>
      <c r="DC12" s="347"/>
      <c r="DD12" s="347"/>
      <c r="DE12" s="349"/>
    </row>
    <row r="13" spans="1:109" s="32" customFormat="1" ht="22.5">
      <c r="A13" s="353"/>
      <c r="B13" s="24" t="s">
        <v>6</v>
      </c>
      <c r="C13" s="24" t="s">
        <v>19</v>
      </c>
      <c r="D13" s="14" t="s">
        <v>469</v>
      </c>
      <c r="E13" s="354"/>
      <c r="F13" s="355"/>
      <c r="G13" s="355"/>
      <c r="H13" s="355"/>
      <c r="I13" s="356">
        <v>450.78</v>
      </c>
      <c r="J13" s="357"/>
      <c r="K13" s="355"/>
      <c r="L13" s="355"/>
      <c r="M13" s="355"/>
      <c r="N13" s="356">
        <v>376.68299999999999</v>
      </c>
      <c r="O13" s="358"/>
      <c r="P13" s="359"/>
      <c r="Q13" s="359"/>
      <c r="R13" s="359"/>
      <c r="S13" s="356">
        <v>382.98099999999999</v>
      </c>
      <c r="T13" s="360"/>
      <c r="U13" s="361"/>
      <c r="V13" s="361"/>
      <c r="W13" s="361"/>
      <c r="X13" s="337">
        <f>I13+N13+S13</f>
        <v>1210.444</v>
      </c>
      <c r="Y13" s="362"/>
      <c r="Z13" s="359"/>
      <c r="AA13" s="359"/>
      <c r="AB13" s="359"/>
      <c r="AC13" s="363">
        <v>383.92399999999998</v>
      </c>
      <c r="AD13" s="30"/>
      <c r="AE13" s="359"/>
      <c r="AF13" s="359"/>
      <c r="AG13" s="359"/>
      <c r="AH13" s="334">
        <v>303.565</v>
      </c>
      <c r="AI13" s="58"/>
      <c r="AJ13" s="359"/>
      <c r="AK13" s="359"/>
      <c r="AL13" s="359"/>
      <c r="AM13" s="364">
        <v>334.39</v>
      </c>
      <c r="AN13" s="58"/>
      <c r="AO13" s="31"/>
      <c r="AP13" s="31"/>
      <c r="AQ13" s="31"/>
      <c r="AR13" s="340">
        <f>AC13+AH13+AM13</f>
        <v>1021.879</v>
      </c>
      <c r="AS13" s="58"/>
      <c r="AT13" s="337"/>
      <c r="AU13" s="337"/>
      <c r="AV13" s="337"/>
      <c r="AW13" s="337">
        <f>I13+N13+S13+AC13+AH13+AM13</f>
        <v>2232.3229999999999</v>
      </c>
      <c r="AX13" s="365"/>
      <c r="AY13" s="31"/>
      <c r="AZ13" s="31"/>
      <c r="BA13" s="48"/>
      <c r="BB13" s="366">
        <v>424.36599999999999</v>
      </c>
      <c r="BC13" s="58"/>
      <c r="BD13" s="107"/>
      <c r="BE13" s="107"/>
      <c r="BF13" s="107"/>
      <c r="BG13" s="113">
        <v>397.57400000000001</v>
      </c>
      <c r="BH13" s="58"/>
      <c r="BI13" s="31"/>
      <c r="BJ13" s="31"/>
      <c r="BK13" s="31"/>
      <c r="BL13" s="367">
        <v>407.78500000000003</v>
      </c>
      <c r="BM13" s="58"/>
      <c r="BN13" s="31"/>
      <c r="BO13" s="31"/>
      <c r="BP13" s="31"/>
      <c r="BQ13" s="340">
        <f>BB13+BG13+BL13</f>
        <v>1229.7250000000001</v>
      </c>
      <c r="BR13" s="58"/>
      <c r="BS13" s="31"/>
      <c r="BT13" s="31"/>
      <c r="BU13" s="31"/>
      <c r="BV13" s="367">
        <v>438.49400000000003</v>
      </c>
      <c r="BW13" s="58"/>
      <c r="BX13" s="31"/>
      <c r="BY13" s="31"/>
      <c r="BZ13" s="31"/>
      <c r="CA13" s="367">
        <v>393.98700000000002</v>
      </c>
      <c r="CB13" s="58"/>
      <c r="CC13" s="31"/>
      <c r="CD13" s="31"/>
      <c r="CE13" s="31"/>
      <c r="CF13" s="368">
        <v>426.339</v>
      </c>
      <c r="CG13" s="58"/>
      <c r="CH13" s="31"/>
      <c r="CI13" s="31"/>
      <c r="CJ13" s="31"/>
      <c r="CK13" s="340">
        <f>BV13+CA13+CF13</f>
        <v>1258.82</v>
      </c>
      <c r="CL13" s="58"/>
      <c r="CM13" s="31"/>
      <c r="CN13" s="31"/>
      <c r="CO13" s="31"/>
      <c r="CP13" s="343">
        <f>I13+N13+S13+AC13+AH13+AM13+BB13+BG13+BL13+BV13+CA13+CF13</f>
        <v>4720.8679999999995</v>
      </c>
      <c r="CQ13" s="58"/>
      <c r="CR13" s="31"/>
      <c r="CS13" s="31"/>
      <c r="CT13" s="31"/>
      <c r="CU13" s="343">
        <v>5227.0110000000004</v>
      </c>
      <c r="CV13" s="30"/>
      <c r="CW13" s="369"/>
      <c r="CX13" s="369"/>
      <c r="CY13" s="369"/>
      <c r="CZ13" s="370"/>
      <c r="DA13" s="371"/>
      <c r="DB13" s="372"/>
      <c r="DC13" s="372"/>
      <c r="DD13" s="372"/>
      <c r="DE13" s="348">
        <f>X13+AR13+BQ13+CK13</f>
        <v>4720.8679999999995</v>
      </c>
    </row>
    <row r="14" spans="1:109" ht="25.5">
      <c r="A14" s="135" t="s">
        <v>20</v>
      </c>
      <c r="B14" s="12" t="s">
        <v>21</v>
      </c>
      <c r="C14" s="13" t="s">
        <v>22</v>
      </c>
      <c r="D14" s="14" t="s">
        <v>469</v>
      </c>
      <c r="E14" s="291">
        <f>SUM(F14:I14)</f>
        <v>0</v>
      </c>
      <c r="F14" s="350"/>
      <c r="G14" s="350"/>
      <c r="H14" s="350"/>
      <c r="I14" s="351"/>
      <c r="J14" s="373">
        <f>SUM(K14:N14)</f>
        <v>0</v>
      </c>
      <c r="K14" s="350"/>
      <c r="L14" s="350"/>
      <c r="M14" s="350"/>
      <c r="N14" s="351"/>
      <c r="O14" s="301">
        <f>SUM(P14:S14)</f>
        <v>0</v>
      </c>
      <c r="P14" s="333"/>
      <c r="Q14" s="333"/>
      <c r="R14" s="333"/>
      <c r="S14" s="339"/>
      <c r="T14" s="374">
        <f>SUM(U14:X14)</f>
        <v>0</v>
      </c>
      <c r="U14" s="337"/>
      <c r="V14" s="337"/>
      <c r="W14" s="337"/>
      <c r="X14" s="337"/>
      <c r="Y14" s="375">
        <f>SUM(Z14:AC14)</f>
        <v>0</v>
      </c>
      <c r="Z14" s="333"/>
      <c r="AA14" s="333"/>
      <c r="AB14" s="333"/>
      <c r="AC14" s="335"/>
      <c r="AD14" s="15">
        <f>SUM(AE14:AH14)</f>
        <v>0</v>
      </c>
      <c r="AE14" s="333"/>
      <c r="AF14" s="333"/>
      <c r="AG14" s="333"/>
      <c r="AH14" s="339"/>
      <c r="AI14" s="55">
        <f>SUM(AJ14:AM14)</f>
        <v>0</v>
      </c>
      <c r="AJ14" s="333"/>
      <c r="AK14" s="333"/>
      <c r="AL14" s="333"/>
      <c r="AM14" s="339"/>
      <c r="AN14" s="55">
        <f>SUM(AO14:AR14)</f>
        <v>0</v>
      </c>
      <c r="AO14" s="27"/>
      <c r="AP14" s="27"/>
      <c r="AQ14" s="27"/>
      <c r="AR14" s="338"/>
      <c r="AS14" s="55">
        <f>SUM(AT14:AW14)</f>
        <v>0</v>
      </c>
      <c r="AT14" s="333"/>
      <c r="AU14" s="333"/>
      <c r="AV14" s="333"/>
      <c r="AW14" s="333"/>
      <c r="AX14" s="376">
        <f>SUM(AY14:BB14)</f>
        <v>0</v>
      </c>
      <c r="AY14" s="340"/>
      <c r="AZ14" s="340"/>
      <c r="BA14" s="340"/>
      <c r="BB14" s="377"/>
      <c r="BC14" s="55">
        <f>SUM(BD14:BG14)</f>
        <v>0</v>
      </c>
      <c r="BD14" s="378"/>
      <c r="BE14" s="378"/>
      <c r="BF14" s="378"/>
      <c r="BG14" s="379"/>
      <c r="BH14" s="55">
        <f>SUM(BI14:BL14)</f>
        <v>0</v>
      </c>
      <c r="BI14" s="340"/>
      <c r="BJ14" s="340"/>
      <c r="BK14" s="340"/>
      <c r="BL14" s="380"/>
      <c r="BM14" s="55">
        <f>SUM(BN14:BQ14)</f>
        <v>0</v>
      </c>
      <c r="BN14" s="27"/>
      <c r="BO14" s="27"/>
      <c r="BP14" s="27"/>
      <c r="BQ14" s="28"/>
      <c r="BR14" s="55">
        <f>SUM(BS14:BV14)</f>
        <v>0</v>
      </c>
      <c r="BS14" s="340"/>
      <c r="BT14" s="340"/>
      <c r="BU14" s="340"/>
      <c r="BV14" s="381"/>
      <c r="BW14" s="15"/>
      <c r="BX14" s="340"/>
      <c r="BY14" s="340"/>
      <c r="BZ14" s="340"/>
      <c r="CA14" s="380"/>
      <c r="CB14" s="15"/>
      <c r="CC14" s="340"/>
      <c r="CD14" s="340"/>
      <c r="CE14" s="340"/>
      <c r="CF14" s="352"/>
      <c r="CG14" s="55">
        <f>SUM(CH14:CK14)</f>
        <v>0</v>
      </c>
      <c r="CH14" s="27"/>
      <c r="CI14" s="27"/>
      <c r="CJ14" s="27"/>
      <c r="CK14" s="28"/>
      <c r="CL14" s="15"/>
      <c r="CM14" s="27"/>
      <c r="CN14" s="27"/>
      <c r="CO14" s="27"/>
      <c r="CP14" s="28"/>
      <c r="CQ14" s="15"/>
      <c r="CR14" s="27"/>
      <c r="CS14" s="27"/>
      <c r="CT14" s="27"/>
      <c r="CU14" s="28"/>
      <c r="CV14" s="15"/>
      <c r="CW14" s="344"/>
      <c r="CX14" s="344"/>
      <c r="CY14" s="344"/>
      <c r="CZ14" s="346"/>
      <c r="DA14" s="303"/>
      <c r="DB14" s="347"/>
      <c r="DC14" s="347"/>
      <c r="DD14" s="347"/>
      <c r="DE14" s="349"/>
    </row>
    <row r="15" spans="1:109" ht="25.5">
      <c r="A15" s="135" t="s">
        <v>23</v>
      </c>
      <c r="B15" s="12" t="s">
        <v>24</v>
      </c>
      <c r="C15" s="13" t="s">
        <v>25</v>
      </c>
      <c r="D15" s="14" t="s">
        <v>469</v>
      </c>
      <c r="E15" s="291">
        <f>SUM(F15:I15)</f>
        <v>0</v>
      </c>
      <c r="F15" s="350"/>
      <c r="G15" s="350"/>
      <c r="H15" s="350"/>
      <c r="I15" s="351"/>
      <c r="J15" s="373">
        <f>SUM(K15:N15)</f>
        <v>0</v>
      </c>
      <c r="K15" s="350"/>
      <c r="L15" s="350"/>
      <c r="M15" s="350"/>
      <c r="N15" s="351"/>
      <c r="O15" s="301">
        <f>SUM(P15:S15)</f>
        <v>0</v>
      </c>
      <c r="P15" s="350"/>
      <c r="Q15" s="337"/>
      <c r="R15" s="350"/>
      <c r="S15" s="350"/>
      <c r="T15" s="374">
        <f>SUM(U15:X15)</f>
        <v>0</v>
      </c>
      <c r="U15" s="337"/>
      <c r="V15" s="337"/>
      <c r="W15" s="337"/>
      <c r="X15" s="337"/>
      <c r="Y15" s="375">
        <f>SUM(Z15:AC15)</f>
        <v>0</v>
      </c>
      <c r="Z15" s="333"/>
      <c r="AA15" s="333"/>
      <c r="AB15" s="333"/>
      <c r="AC15" s="335"/>
      <c r="AD15" s="55">
        <f>SUM(AE15:AH15)</f>
        <v>0</v>
      </c>
      <c r="AE15" s="334"/>
      <c r="AF15" s="334"/>
      <c r="AG15" s="334"/>
      <c r="AH15" s="382"/>
      <c r="AI15" s="55">
        <f>SUM(AJ15:AM15)</f>
        <v>0</v>
      </c>
      <c r="AJ15" s="383"/>
      <c r="AK15" s="383"/>
      <c r="AL15" s="383"/>
      <c r="AM15" s="384"/>
      <c r="AN15" s="55">
        <f>SUM(AO15:AR15)</f>
        <v>0</v>
      </c>
      <c r="AO15" s="27"/>
      <c r="AP15" s="27"/>
      <c r="AQ15" s="27"/>
      <c r="AR15" s="338"/>
      <c r="AS15" s="55">
        <f>SUM(AT15:AW15)</f>
        <v>0</v>
      </c>
      <c r="AT15" s="333"/>
      <c r="AU15" s="333"/>
      <c r="AV15" s="333"/>
      <c r="AW15" s="333"/>
      <c r="AX15" s="376">
        <f>SUM(AY15:BB15)</f>
        <v>0</v>
      </c>
      <c r="AY15" s="383"/>
      <c r="AZ15" s="383"/>
      <c r="BA15" s="383"/>
      <c r="BB15" s="384"/>
      <c r="BC15" s="55">
        <f>SUM(BD15:BG15)</f>
        <v>0</v>
      </c>
      <c r="BD15" s="385"/>
      <c r="BE15" s="385"/>
      <c r="BF15" s="385"/>
      <c r="BG15" s="386"/>
      <c r="BH15" s="55">
        <f>SUM(BI15:BL15)</f>
        <v>0</v>
      </c>
      <c r="BI15" s="340"/>
      <c r="BJ15" s="340"/>
      <c r="BK15" s="340"/>
      <c r="BL15" s="380"/>
      <c r="BM15" s="55">
        <f>SUM(BN15:BQ15)</f>
        <v>0</v>
      </c>
      <c r="BN15" s="27"/>
      <c r="BO15" s="27"/>
      <c r="BP15" s="27"/>
      <c r="BQ15" s="28"/>
      <c r="BR15" s="55">
        <f>SUM(BS15:BV15)</f>
        <v>0</v>
      </c>
      <c r="BS15" s="340"/>
      <c r="BT15" s="340"/>
      <c r="BU15" s="340"/>
      <c r="BV15" s="381"/>
      <c r="BW15" s="15"/>
      <c r="BX15" s="340"/>
      <c r="BY15" s="340"/>
      <c r="BZ15" s="340"/>
      <c r="CA15" s="380"/>
      <c r="CB15" s="15"/>
      <c r="CC15" s="340"/>
      <c r="CD15" s="340"/>
      <c r="CE15" s="340"/>
      <c r="CF15" s="387"/>
      <c r="CG15" s="55">
        <f>SUM(CH15:CK15)</f>
        <v>0</v>
      </c>
      <c r="CH15" s="27"/>
      <c r="CI15" s="27"/>
      <c r="CJ15" s="27"/>
      <c r="CK15" s="28"/>
      <c r="CL15" s="15"/>
      <c r="CM15" s="340"/>
      <c r="CN15" s="340"/>
      <c r="CO15" s="340"/>
      <c r="CP15" s="380"/>
      <c r="CQ15" s="15"/>
      <c r="CR15" s="340"/>
      <c r="CS15" s="340"/>
      <c r="CT15" s="340"/>
      <c r="CU15" s="380"/>
      <c r="CV15" s="15"/>
      <c r="CW15" s="344"/>
      <c r="CX15" s="344"/>
      <c r="CY15" s="344"/>
      <c r="CZ15" s="346"/>
      <c r="DA15" s="303"/>
      <c r="DB15" s="347"/>
      <c r="DC15" s="347"/>
      <c r="DD15" s="347"/>
      <c r="DE15" s="349"/>
    </row>
    <row r="16" spans="1:109" ht="25.5">
      <c r="A16" s="135" t="s">
        <v>26</v>
      </c>
      <c r="B16" s="12" t="s">
        <v>27</v>
      </c>
      <c r="C16" s="13" t="s">
        <v>28</v>
      </c>
      <c r="D16" s="14" t="s">
        <v>469</v>
      </c>
      <c r="E16" s="388">
        <f>SUM(F16:I16)</f>
        <v>45452.627999999997</v>
      </c>
      <c r="F16" s="350">
        <v>37866.838000000003</v>
      </c>
      <c r="G16" s="350"/>
      <c r="H16" s="350">
        <v>7568.6639999999998</v>
      </c>
      <c r="I16" s="389">
        <v>17.126000000000001</v>
      </c>
      <c r="J16" s="373">
        <f>SUM(K16:N16)</f>
        <v>42717.360999999997</v>
      </c>
      <c r="K16" s="350">
        <v>35758.218999999997</v>
      </c>
      <c r="L16" s="350"/>
      <c r="M16" s="350">
        <v>6943.9319999999998</v>
      </c>
      <c r="N16" s="351">
        <v>15.21</v>
      </c>
      <c r="O16" s="390">
        <f>SUM(P16:S16)</f>
        <v>44074.881999999998</v>
      </c>
      <c r="P16" s="391">
        <v>37097.714999999997</v>
      </c>
      <c r="Q16" s="391"/>
      <c r="R16" s="391">
        <v>6964.2070000000003</v>
      </c>
      <c r="S16" s="392">
        <v>12.96</v>
      </c>
      <c r="T16" s="393">
        <f>SUM(U16:X16)</f>
        <v>132244.87100000001</v>
      </c>
      <c r="U16" s="337">
        <f>F16+K16+P16</f>
        <v>110722.772</v>
      </c>
      <c r="V16" s="337"/>
      <c r="W16" s="337">
        <f t="shared" ref="W16:X16" si="4">H16+M16+R16</f>
        <v>21476.803</v>
      </c>
      <c r="X16" s="337">
        <f t="shared" si="4"/>
        <v>45.295999999999999</v>
      </c>
      <c r="Y16" s="394">
        <f>SUM(Z16:AC16)</f>
        <v>39756.156000000003</v>
      </c>
      <c r="Z16" s="334">
        <v>33752.749000000003</v>
      </c>
      <c r="AA16" s="334"/>
      <c r="AB16" s="334">
        <v>5989.5029999999997</v>
      </c>
      <c r="AC16" s="395">
        <v>13.904</v>
      </c>
      <c r="AD16" s="295">
        <f>SUM(AE16:AH16)</f>
        <v>39966.773000000001</v>
      </c>
      <c r="AE16" s="391">
        <v>33173.237000000001</v>
      </c>
      <c r="AF16" s="337"/>
      <c r="AG16" s="391">
        <v>6779.7790000000005</v>
      </c>
      <c r="AH16" s="392">
        <v>13.757</v>
      </c>
      <c r="AI16" s="59">
        <f>SUM(AJ16:AM16)</f>
        <v>38067.599999999999</v>
      </c>
      <c r="AJ16" s="391">
        <v>31577.707999999999</v>
      </c>
      <c r="AK16" s="391"/>
      <c r="AL16" s="391">
        <v>6476.5169999999998</v>
      </c>
      <c r="AM16" s="392">
        <v>13.375</v>
      </c>
      <c r="AN16" s="59">
        <f>SUM(AO16:AR16)</f>
        <v>117790.52899999999</v>
      </c>
      <c r="AO16" s="340">
        <f>Z16+AE16+AJ16</f>
        <v>98503.694000000003</v>
      </c>
      <c r="AP16" s="340"/>
      <c r="AQ16" s="340">
        <f>AB16+AG16+AL16</f>
        <v>19245.798999999999</v>
      </c>
      <c r="AR16" s="340">
        <f>AC16+AH16+AM16</f>
        <v>41.036000000000001</v>
      </c>
      <c r="AS16" s="59">
        <f>SUM(AT16:AW16)</f>
        <v>250035.40000000002</v>
      </c>
      <c r="AT16" s="337">
        <f>F16+K16+P16+Z16+AE16+AJ16</f>
        <v>209226.46600000001</v>
      </c>
      <c r="AU16" s="337"/>
      <c r="AV16" s="337">
        <f>H16+M16+R16+AB16+AG16+AL16</f>
        <v>40722.601999999999</v>
      </c>
      <c r="AW16" s="337">
        <f>I16+N16+S16+AC16+AH16+AM16</f>
        <v>86.332000000000008</v>
      </c>
      <c r="AX16" s="396">
        <f>SUM(AY16:BB16)</f>
        <v>40264.707999999999</v>
      </c>
      <c r="AY16" s="343">
        <v>33733.485999999997</v>
      </c>
      <c r="AZ16" s="343"/>
      <c r="BA16" s="343">
        <v>6519.4359999999997</v>
      </c>
      <c r="BB16" s="381">
        <v>11.786</v>
      </c>
      <c r="BC16" s="59">
        <f>SUM(BD16:BG16)</f>
        <v>38804.957999999999</v>
      </c>
      <c r="BD16" s="378">
        <v>32547.635999999999</v>
      </c>
      <c r="BE16" s="378"/>
      <c r="BF16" s="378">
        <v>6244.777</v>
      </c>
      <c r="BG16" s="379">
        <v>12.545</v>
      </c>
      <c r="BH16" s="59">
        <f>SUM(BI16:BL16)</f>
        <v>37884.756999999998</v>
      </c>
      <c r="BI16" s="343">
        <v>32918.186999999998</v>
      </c>
      <c r="BJ16" s="340"/>
      <c r="BK16" s="343">
        <v>4954.2349999999997</v>
      </c>
      <c r="BL16" s="381">
        <v>12.335000000000001</v>
      </c>
      <c r="BM16" s="59">
        <f>SUM(BN16:BQ16)</f>
        <v>116954.42300000001</v>
      </c>
      <c r="BN16" s="340">
        <f>AY16+BD16+BI16</f>
        <v>99199.309000000008</v>
      </c>
      <c r="BO16" s="340"/>
      <c r="BP16" s="340">
        <f>BA16+BF16+BK16</f>
        <v>17718.448</v>
      </c>
      <c r="BQ16" s="340">
        <f>BB16+BG16+BL16</f>
        <v>36.665999999999997</v>
      </c>
      <c r="BR16" s="59">
        <f>SUM(BS16:BV16)</f>
        <v>42254.618000000002</v>
      </c>
      <c r="BS16" s="397">
        <v>35576.669000000002</v>
      </c>
      <c r="BT16" s="397"/>
      <c r="BU16" s="397">
        <v>6663.5209999999997</v>
      </c>
      <c r="BV16" s="377">
        <v>14.428000000000001</v>
      </c>
      <c r="BW16" s="295">
        <f>SUM(BX16:CA16)</f>
        <v>42480.883999999998</v>
      </c>
      <c r="BX16" s="343">
        <v>35404.17</v>
      </c>
      <c r="BY16" s="340"/>
      <c r="BZ16" s="343">
        <v>7063.7449999999999</v>
      </c>
      <c r="CA16" s="381">
        <v>12.968999999999999</v>
      </c>
      <c r="CB16" s="295">
        <f>SUM(CC16:CF16)</f>
        <v>46092.660999999993</v>
      </c>
      <c r="CC16" s="343">
        <v>38283.055999999997</v>
      </c>
      <c r="CD16" s="340"/>
      <c r="CE16" s="343">
        <v>7797.3180000000002</v>
      </c>
      <c r="CF16" s="387">
        <v>12.287000000000001</v>
      </c>
      <c r="CG16" s="59">
        <f>SUM(CH16:CK16)</f>
        <v>130828.163</v>
      </c>
      <c r="CH16" s="340">
        <f>BS16+BX16+CC16</f>
        <v>109263.895</v>
      </c>
      <c r="CI16" s="340"/>
      <c r="CJ16" s="340">
        <f>BU16+BZ16+CE16</f>
        <v>21524.583999999999</v>
      </c>
      <c r="CK16" s="340">
        <f>BV16+CA16+CF16</f>
        <v>39.683999999999997</v>
      </c>
      <c r="CL16" s="295">
        <f>SUM(CM16:CP16)</f>
        <v>497817.98599999992</v>
      </c>
      <c r="CM16" s="343">
        <f>F16+K16+P16+Z16+AE16+AJ16+AY16+BD16+BI16+BS16+BX16+CC16</f>
        <v>417689.66999999993</v>
      </c>
      <c r="CN16" s="340"/>
      <c r="CO16" s="343">
        <f>H16+M16+R16+AB16+AG16+AL16+BA16+BF16+BK16+BU16+BZ16+CE16</f>
        <v>79965.634000000005</v>
      </c>
      <c r="CP16" s="343">
        <f>I16+N16+S16+AC16+AH16+AM16+BB16+BG16+BL16+BV16+CA16+CF16</f>
        <v>162.68200000000002</v>
      </c>
      <c r="CQ16" s="295">
        <f>SUM(CR16:CU16)</f>
        <v>514808.88900000002</v>
      </c>
      <c r="CR16" s="343">
        <v>433610.62400000001</v>
      </c>
      <c r="CS16" s="340"/>
      <c r="CT16" s="343">
        <v>81010.964999999997</v>
      </c>
      <c r="CU16" s="381">
        <v>187.3</v>
      </c>
      <c r="CV16" s="388"/>
      <c r="CW16" s="345"/>
      <c r="CX16" s="398"/>
      <c r="CY16" s="345"/>
      <c r="CZ16" s="345"/>
      <c r="DA16" s="296">
        <f>SUM(DB16:DE16)</f>
        <v>497817.98600000003</v>
      </c>
      <c r="DB16" s="348">
        <f>U16+AO16+BN16+CH16</f>
        <v>417689.67000000004</v>
      </c>
      <c r="DC16" s="347"/>
      <c r="DD16" s="348">
        <f t="shared" ref="DD16:DE16" si="5">W16+AQ16+BP16+CJ16</f>
        <v>79965.634000000005</v>
      </c>
      <c r="DE16" s="348">
        <f t="shared" si="5"/>
        <v>162.68199999999999</v>
      </c>
    </row>
    <row r="17" spans="1:109" ht="22.5">
      <c r="A17" s="135" t="s">
        <v>29</v>
      </c>
      <c r="B17" s="12" t="s">
        <v>30</v>
      </c>
      <c r="C17" s="13" t="s">
        <v>31</v>
      </c>
      <c r="D17" s="14" t="s">
        <v>469</v>
      </c>
      <c r="E17" s="388">
        <f>SUM(F17:I17)</f>
        <v>771.81399999999996</v>
      </c>
      <c r="F17" s="399">
        <f>'[3]3'!E25</f>
        <v>238.58799999999999</v>
      </c>
      <c r="G17" s="399"/>
      <c r="H17" s="399">
        <f>'[3]3'!G25</f>
        <v>528.226</v>
      </c>
      <c r="I17" s="400">
        <f>'[3]3'!H25</f>
        <v>5</v>
      </c>
      <c r="J17" s="373">
        <f>SUM(K17:N17)</f>
        <v>553.45000000000005</v>
      </c>
      <c r="K17" s="399">
        <f>'[3]3'!I25</f>
        <v>219.86500000000001</v>
      </c>
      <c r="L17" s="399"/>
      <c r="M17" s="399">
        <f>'[3]3'!K25</f>
        <v>328.58499999999998</v>
      </c>
      <c r="N17" s="400">
        <f>'[3]3'!L25</f>
        <v>5</v>
      </c>
      <c r="O17" s="390">
        <f>SUM(P17:S17)</f>
        <v>1097.348</v>
      </c>
      <c r="P17" s="401">
        <f>'[3]3'!M25</f>
        <v>235.535</v>
      </c>
      <c r="Q17" s="402"/>
      <c r="R17" s="403">
        <f>'[3]3'!O25</f>
        <v>856.81299999999999</v>
      </c>
      <c r="S17" s="404">
        <f>'[3]3'!P25</f>
        <v>5</v>
      </c>
      <c r="T17" s="393">
        <f>SUM(U17:X17)</f>
        <v>2422.6119999999996</v>
      </c>
      <c r="U17" s="337">
        <f>F17+K17+P17</f>
        <v>693.98799999999994</v>
      </c>
      <c r="V17" s="337"/>
      <c r="W17" s="337">
        <f>H17+M17+R17</f>
        <v>1713.6239999999998</v>
      </c>
      <c r="X17" s="337">
        <f>I17+N17+S17</f>
        <v>15</v>
      </c>
      <c r="Y17" s="394">
        <f>Z17+AA17+AB17+AC17</f>
        <v>408.29399999999998</v>
      </c>
      <c r="Z17" s="403">
        <f>'[3]3'!Q25</f>
        <v>194.77199999999999</v>
      </c>
      <c r="AA17" s="403"/>
      <c r="AB17" s="403">
        <f>'[3]3'!S25</f>
        <v>208.52199999999999</v>
      </c>
      <c r="AC17" s="405">
        <f>'[3]3'!T25</f>
        <v>5</v>
      </c>
      <c r="AD17" s="295">
        <f>SUM(AE17:AH17)</f>
        <v>563.54399999999998</v>
      </c>
      <c r="AE17" s="403">
        <f>'[3]3'!U25</f>
        <v>202.374</v>
      </c>
      <c r="AF17" s="403"/>
      <c r="AG17" s="403">
        <f>'[3]3'!W25</f>
        <v>356.17</v>
      </c>
      <c r="AH17" s="404">
        <v>5</v>
      </c>
      <c r="AI17" s="59">
        <f>SUM(AJ17:AM17)</f>
        <v>734.3</v>
      </c>
      <c r="AJ17" s="403">
        <f>'[3]3'!Y25</f>
        <v>187.86199999999999</v>
      </c>
      <c r="AK17" s="402"/>
      <c r="AL17" s="403">
        <f>'[3]3'!AA25</f>
        <v>541.43799999999999</v>
      </c>
      <c r="AM17" s="404">
        <f>'[3]3'!AB25</f>
        <v>5</v>
      </c>
      <c r="AN17" s="59">
        <f>SUM(AO17:AR17)</f>
        <v>1706.1379999999999</v>
      </c>
      <c r="AO17" s="340">
        <f>Z17+AE17+AJ17</f>
        <v>585.00799999999992</v>
      </c>
      <c r="AP17" s="340">
        <f>AA17+AF17+AK17</f>
        <v>0</v>
      </c>
      <c r="AQ17" s="340">
        <f>AB17+AG17+AL17</f>
        <v>1106.1300000000001</v>
      </c>
      <c r="AR17" s="340">
        <f>AC17+AH17+AM17</f>
        <v>15</v>
      </c>
      <c r="AS17" s="59">
        <f>SUM(AT17:AW17)</f>
        <v>4128.75</v>
      </c>
      <c r="AT17" s="337">
        <f>F17+K17+P17+Z17+AE17+AJ17</f>
        <v>1278.9960000000001</v>
      </c>
      <c r="AU17" s="337">
        <f>G17+L17+Q17+AA17+AF17+AK17</f>
        <v>0</v>
      </c>
      <c r="AV17" s="337">
        <f>H17+M17+R17+AB17+AG17+AL17</f>
        <v>2819.7539999999999</v>
      </c>
      <c r="AW17" s="337">
        <f>I17+N17+S17+AC17+AH17+AM17</f>
        <v>30</v>
      </c>
      <c r="AX17" s="396">
        <f>SUM(AY17:BB17)</f>
        <v>951.31100000000004</v>
      </c>
      <c r="AY17" s="406">
        <f>'[3]3'!AC25</f>
        <v>198.648</v>
      </c>
      <c r="AZ17" s="406"/>
      <c r="BA17" s="406">
        <f>'[3]3'!AE25</f>
        <v>747.66300000000001</v>
      </c>
      <c r="BB17" s="407">
        <f>'[3]3'!AF25</f>
        <v>5</v>
      </c>
      <c r="BC17" s="59">
        <f>SUM(BD17:BG17)</f>
        <v>553.19900000000007</v>
      </c>
      <c r="BD17" s="408">
        <f>'[3]3'!AG25</f>
        <v>195.11600000000001</v>
      </c>
      <c r="BE17" s="408"/>
      <c r="BF17" s="408">
        <f>'[3]3'!AI25</f>
        <v>353.08300000000003</v>
      </c>
      <c r="BG17" s="409">
        <f>'[3]3'!AJ25</f>
        <v>5</v>
      </c>
      <c r="BH17" s="59">
        <f>SUM(BI17:BL17)</f>
        <v>850.04600000000005</v>
      </c>
      <c r="BI17" s="402">
        <f>'[3]3'!AK25</f>
        <v>191.04300000000001</v>
      </c>
      <c r="BJ17" s="402"/>
      <c r="BK17" s="402">
        <f>'[3]3'!AM25</f>
        <v>654.00300000000004</v>
      </c>
      <c r="BL17" s="404">
        <f>'[3]3'!AN25</f>
        <v>5</v>
      </c>
      <c r="BM17" s="59">
        <f>SUM(BN17:BQ17)</f>
        <v>2354.556</v>
      </c>
      <c r="BN17" s="340">
        <f>BI17+BD17+AY17</f>
        <v>584.80700000000002</v>
      </c>
      <c r="BO17" s="340">
        <f>BJ17+BE17+AZ17</f>
        <v>0</v>
      </c>
      <c r="BP17" s="340">
        <f>BK17+BF17+BA17</f>
        <v>1754.749</v>
      </c>
      <c r="BQ17" s="340">
        <f>BL17+BG17+BB17</f>
        <v>15</v>
      </c>
      <c r="BR17" s="59">
        <f>SUM(BS17:BV17)</f>
        <v>738.62</v>
      </c>
      <c r="BS17" s="406">
        <f>'[3]3'!AO25</f>
        <v>202.548</v>
      </c>
      <c r="BT17" s="406"/>
      <c r="BU17" s="406">
        <f>'[3]3'!AQ25</f>
        <v>531.072</v>
      </c>
      <c r="BV17" s="407">
        <f>'[3]3'!AR25</f>
        <v>5</v>
      </c>
      <c r="BW17" s="295">
        <f>SUM(BX17:CA17)</f>
        <v>742.60200000000009</v>
      </c>
      <c r="BX17" s="403">
        <f>'[3]3'!AS25</f>
        <v>197.70500000000001</v>
      </c>
      <c r="BY17" s="403"/>
      <c r="BZ17" s="403">
        <f>'[3]3'!AU25</f>
        <v>539.89700000000005</v>
      </c>
      <c r="CA17" s="410">
        <f>'[3]3'!AV25</f>
        <v>5</v>
      </c>
      <c r="CB17" s="295">
        <f>SUM(CC17:CF17)</f>
        <v>811.05400000000009</v>
      </c>
      <c r="CC17" s="403">
        <f>'[3]3'!AW25</f>
        <v>207.85900000000001</v>
      </c>
      <c r="CD17" s="402"/>
      <c r="CE17" s="403">
        <f>'[3]3'!AY25</f>
        <v>598.19500000000005</v>
      </c>
      <c r="CF17" s="411">
        <f>'[3]3'!AZ25</f>
        <v>5</v>
      </c>
      <c r="CG17" s="59">
        <f>SUM(CH17:CK17)</f>
        <v>2292.2760000000003</v>
      </c>
      <c r="CH17" s="340">
        <f>CC17+BX17+BS17</f>
        <v>608.11200000000008</v>
      </c>
      <c r="CI17" s="340">
        <f>CD17+BY17+BT17</f>
        <v>0</v>
      </c>
      <c r="CJ17" s="340">
        <f>CE17+BZ17+BU17</f>
        <v>1669.1640000000002</v>
      </c>
      <c r="CK17" s="340">
        <f>CF17+CA17+BV17</f>
        <v>15</v>
      </c>
      <c r="CL17" s="295">
        <f>SUM(CM17:CP17)</f>
        <v>8775.5819999999985</v>
      </c>
      <c r="CM17" s="403">
        <f>'[3]3'!BA25</f>
        <v>2471.9149999999995</v>
      </c>
      <c r="CN17" s="402"/>
      <c r="CO17" s="403">
        <f>'[3]3'!BC25</f>
        <v>6243.6669999999995</v>
      </c>
      <c r="CP17" s="404">
        <f>'[3]3'!BD25</f>
        <v>60</v>
      </c>
      <c r="CQ17" s="295">
        <f>SUM(CR17:CU17)</f>
        <v>14260.177</v>
      </c>
      <c r="CR17" s="403">
        <v>3402.8009999999999</v>
      </c>
      <c r="CS17" s="402"/>
      <c r="CT17" s="403">
        <v>10797.376</v>
      </c>
      <c r="CU17" s="404">
        <v>60</v>
      </c>
      <c r="CV17" s="388"/>
      <c r="CW17" s="412"/>
      <c r="CX17" s="413"/>
      <c r="CY17" s="412"/>
      <c r="CZ17" s="414"/>
      <c r="DA17" s="296">
        <f>SUM(DB17:DE17)</f>
        <v>8775.5819999999985</v>
      </c>
      <c r="DB17" s="348">
        <f>U17+AO17+BN17+CH17</f>
        <v>2471.915</v>
      </c>
      <c r="DC17" s="297"/>
      <c r="DD17" s="348">
        <f>W17+AQ17+BP17+CJ17</f>
        <v>6243.6669999999995</v>
      </c>
      <c r="DE17" s="348">
        <f>X17+AR17+BQ17+CK17</f>
        <v>60</v>
      </c>
    </row>
    <row r="18" spans="1:109" ht="25.5">
      <c r="A18" s="135"/>
      <c r="B18" s="12" t="s">
        <v>32</v>
      </c>
      <c r="C18" s="13" t="s">
        <v>33</v>
      </c>
      <c r="D18" s="14" t="s">
        <v>469</v>
      </c>
      <c r="E18" s="388">
        <f t="shared" ref="E18:BL18" si="6">IF(E7=0,0,E17/E7*100)</f>
        <v>1.6980624310655921</v>
      </c>
      <c r="F18" s="415">
        <f t="shared" si="6"/>
        <v>0.6300710928121328</v>
      </c>
      <c r="G18" s="415">
        <f t="shared" si="6"/>
        <v>0</v>
      </c>
      <c r="H18" s="415">
        <f t="shared" si="6"/>
        <v>1.4307529737516882</v>
      </c>
      <c r="I18" s="416">
        <f t="shared" si="6"/>
        <v>1.0685906998414212</v>
      </c>
      <c r="J18" s="373">
        <f t="shared" si="6"/>
        <v>1.2956090616178282</v>
      </c>
      <c r="K18" s="415">
        <f>IF(K7=0,0,K17/K7*100)</f>
        <v>0.61486563410778372</v>
      </c>
      <c r="L18" s="415">
        <f>IF(L7=0,0,L17/L7*100)</f>
        <v>0</v>
      </c>
      <c r="M18" s="415">
        <f>IF(M7=0,0,M17/M7*100)</f>
        <v>0.94407426290393093</v>
      </c>
      <c r="N18" s="416">
        <f>IF(N7=0,0,N17/N7*100)</f>
        <v>1.27585846136573</v>
      </c>
      <c r="O18" s="390">
        <f t="shared" si="6"/>
        <v>2.4897355368983178</v>
      </c>
      <c r="P18" s="99">
        <f t="shared" si="6"/>
        <v>0.63490433305663174</v>
      </c>
      <c r="Q18" s="16">
        <f t="shared" si="6"/>
        <v>0</v>
      </c>
      <c r="R18" s="417">
        <f t="shared" si="6"/>
        <v>2.4184802052741432</v>
      </c>
      <c r="S18" s="67">
        <f t="shared" si="6"/>
        <v>1.2628144092175351</v>
      </c>
      <c r="T18" s="301">
        <f t="shared" si="6"/>
        <v>1.8319137685120501</v>
      </c>
      <c r="U18" s="16">
        <f t="shared" si="6"/>
        <v>0.62677982809173161</v>
      </c>
      <c r="V18" s="16">
        <f t="shared" si="6"/>
        <v>0</v>
      </c>
      <c r="W18" s="16">
        <f t="shared" si="6"/>
        <v>1.5992432295895125</v>
      </c>
      <c r="X18" s="418">
        <f t="shared" si="6"/>
        <v>1.1945147880930767</v>
      </c>
      <c r="Y18" s="301">
        <f t="shared" si="6"/>
        <v>1.0269956682934838</v>
      </c>
      <c r="Z18" s="16">
        <f t="shared" si="6"/>
        <v>0.5770552200059319</v>
      </c>
      <c r="AA18" s="16">
        <f t="shared" si="6"/>
        <v>0</v>
      </c>
      <c r="AB18" s="16">
        <f t="shared" si="6"/>
        <v>0.65057609689285179</v>
      </c>
      <c r="AC18" s="418">
        <f t="shared" si="6"/>
        <v>1.256824557346391</v>
      </c>
      <c r="AD18" s="15">
        <f t="shared" si="6"/>
        <v>1.4100312777316297</v>
      </c>
      <c r="AE18" s="16">
        <f t="shared" si="6"/>
        <v>0.61005201271133114</v>
      </c>
      <c r="AF18" s="16">
        <f t="shared" si="6"/>
        <v>0</v>
      </c>
      <c r="AG18" s="294">
        <f t="shared" si="6"/>
        <v>1.1166160061106174</v>
      </c>
      <c r="AH18" s="16">
        <f t="shared" si="6"/>
        <v>1.5756865266196483</v>
      </c>
      <c r="AI18" s="55">
        <f t="shared" si="6"/>
        <v>1.9289369437526924</v>
      </c>
      <c r="AJ18" s="16">
        <f t="shared" si="6"/>
        <v>0.59491968194778422</v>
      </c>
      <c r="AK18" s="16">
        <f t="shared" si="6"/>
        <v>0</v>
      </c>
      <c r="AL18" s="294">
        <f t="shared" si="6"/>
        <v>1.7924482641519153</v>
      </c>
      <c r="AM18" s="16">
        <f t="shared" si="6"/>
        <v>1.4377525052837405</v>
      </c>
      <c r="AN18" s="55">
        <f t="shared" si="6"/>
        <v>1.4484509191736459</v>
      </c>
      <c r="AO18" s="16">
        <f t="shared" si="6"/>
        <v>0.59389447871873702</v>
      </c>
      <c r="AP18" s="16">
        <f t="shared" si="6"/>
        <v>0</v>
      </c>
      <c r="AQ18" s="294">
        <f t="shared" si="6"/>
        <v>1.1747870704408969</v>
      </c>
      <c r="AR18" s="134">
        <f t="shared" si="6"/>
        <v>1.4112135024907919</v>
      </c>
      <c r="AS18" s="55">
        <f t="shared" si="6"/>
        <v>1.6512661807088116</v>
      </c>
      <c r="AT18" s="16">
        <f>IF(AT7=0,0,AT17/AT7*100)</f>
        <v>0.61129742544138754</v>
      </c>
      <c r="AU18" s="16">
        <f>IF(AU7=0,0,AU17/AU7*100)</f>
        <v>0</v>
      </c>
      <c r="AV18" s="294">
        <f>IF(AV7=0,0,AV17/AV7*100)</f>
        <v>1.4007165449144889</v>
      </c>
      <c r="AW18" s="134">
        <f>IF(AW7=0,0,AW17/AW7*100)</f>
        <v>1.293853548716821</v>
      </c>
      <c r="AX18" s="376">
        <f t="shared" si="6"/>
        <v>2.3626422424322562</v>
      </c>
      <c r="AY18" s="16">
        <f t="shared" si="6"/>
        <v>0.58887480528991287</v>
      </c>
      <c r="AZ18" s="16">
        <f t="shared" si="6"/>
        <v>0</v>
      </c>
      <c r="BA18" s="294">
        <f t="shared" si="6"/>
        <v>2.2732637123397383</v>
      </c>
      <c r="BB18" s="16">
        <f t="shared" si="6"/>
        <v>1.1463893321594307</v>
      </c>
      <c r="BC18" s="55">
        <f t="shared" si="6"/>
        <v>1.4255884518674136</v>
      </c>
      <c r="BD18" s="100">
        <f t="shared" si="6"/>
        <v>0.59947825396597165</v>
      </c>
      <c r="BE18" s="100">
        <f t="shared" si="6"/>
        <v>0</v>
      </c>
      <c r="BF18" s="419">
        <f t="shared" si="6"/>
        <v>1.1237072885139781</v>
      </c>
      <c r="BG18" s="100">
        <f t="shared" si="6"/>
        <v>1.2191583418471224</v>
      </c>
      <c r="BH18" s="55">
        <f t="shared" si="6"/>
        <v>2.2437678562911203</v>
      </c>
      <c r="BI18" s="16">
        <f t="shared" si="6"/>
        <v>0.58035699232160021</v>
      </c>
      <c r="BJ18" s="16">
        <f t="shared" si="6"/>
        <v>0</v>
      </c>
      <c r="BK18" s="294">
        <f t="shared" si="6"/>
        <v>2.1763850855476816</v>
      </c>
      <c r="BL18" s="16">
        <f t="shared" si="6"/>
        <v>1.1901361515757403</v>
      </c>
      <c r="BM18" s="55">
        <f>IF(BM7=0,0,BM17/BM7*100)</f>
        <v>2.0132252715230785</v>
      </c>
      <c r="BN18" s="16">
        <f>IF(BN7=0,0,BN17/BN7*100)</f>
        <v>0.58952729196934217</v>
      </c>
      <c r="BO18" s="16">
        <f>IF(BO7=0,0,BO17/BO7*100)</f>
        <v>0</v>
      </c>
      <c r="BP18" s="294">
        <f>IF(BP7=0,0,BP17/BP7*100)</f>
        <v>1.8596197056194099</v>
      </c>
      <c r="BQ18" s="16">
        <f>IF(BQ7=0,0,BQ17/BQ7*100)</f>
        <v>1.1844683040230071</v>
      </c>
      <c r="BR18" s="55">
        <f t="shared" ref="BR18:CB18" si="7">IF(BR7=0,0,BR17/BR7*100)</f>
        <v>1.7480219558487073</v>
      </c>
      <c r="BS18" s="16">
        <f t="shared" si="7"/>
        <v>0.56932817403450553</v>
      </c>
      <c r="BT18" s="16">
        <f t="shared" si="7"/>
        <v>0</v>
      </c>
      <c r="BU18" s="294">
        <f t="shared" si="7"/>
        <v>1.5343012855181595</v>
      </c>
      <c r="BV18" s="18">
        <f t="shared" si="7"/>
        <v>1.1039428422553994</v>
      </c>
      <c r="BW18" s="59">
        <f t="shared" si="7"/>
        <v>1.7480850916379238</v>
      </c>
      <c r="BX18" s="18">
        <f t="shared" si="7"/>
        <v>0.55842292023792683</v>
      </c>
      <c r="BY18" s="16"/>
      <c r="BZ18" s="420">
        <f t="shared" si="7"/>
        <v>1.5663961110221545</v>
      </c>
      <c r="CA18" s="293">
        <f t="shared" si="7"/>
        <v>1.2286340538043423</v>
      </c>
      <c r="CB18" s="421">
        <f t="shared" si="7"/>
        <v>1.7596163519394123</v>
      </c>
      <c r="CC18" s="16">
        <f>IF(CC7=0,0,CC17/CC7*100)</f>
        <v>0.54295299727378099</v>
      </c>
      <c r="CD18" s="16"/>
      <c r="CE18" s="422">
        <f t="shared" ref="CE18:CM18" si="8">IF(CE7=0,0,CE17/CE7*100)</f>
        <v>1.5806877555393899</v>
      </c>
      <c r="CF18" s="293">
        <f t="shared" si="8"/>
        <v>1.1399233059599752</v>
      </c>
      <c r="CG18" s="55">
        <f t="shared" si="8"/>
        <v>1.7521273305656675</v>
      </c>
      <c r="CH18" s="16">
        <f t="shared" si="8"/>
        <v>0.55655347084231266</v>
      </c>
      <c r="CI18" s="16">
        <f t="shared" si="8"/>
        <v>0</v>
      </c>
      <c r="CJ18" s="294">
        <f t="shared" si="8"/>
        <v>1.5610647465567666</v>
      </c>
      <c r="CK18" s="16">
        <f t="shared" si="8"/>
        <v>1.1551754942610883</v>
      </c>
      <c r="CL18" s="55">
        <f t="shared" si="8"/>
        <v>1.7628093493592658</v>
      </c>
      <c r="CM18" s="16">
        <f t="shared" si="8"/>
        <v>0.59180659172155248</v>
      </c>
      <c r="CN18" s="16"/>
      <c r="CO18" s="422">
        <f>IF(CO7=0,0,CO17/CO7*100)</f>
        <v>1.5508620576530829</v>
      </c>
      <c r="CP18" s="292">
        <f>IF(CP7=0,0,CP17/CP7*100)</f>
        <v>1.2286144300764814</v>
      </c>
      <c r="CQ18" s="55">
        <f>IF(CQ7=0,0,CQ17/CQ7*100)</f>
        <v>2.7699943230778206</v>
      </c>
      <c r="CR18" s="16">
        <f>IF(CR7=0,0,CR17/CR7*100)</f>
        <v>0.78475960035517944</v>
      </c>
      <c r="CS18" s="16"/>
      <c r="CT18" s="422">
        <f>IF(CT7=0,0,CT17/CT7*100)</f>
        <v>2.5833370228602774</v>
      </c>
      <c r="CU18" s="292">
        <f>IF(CU7=0,0,CU17/CU7*100)</f>
        <v>1.1081742441466698</v>
      </c>
      <c r="CV18" s="295"/>
      <c r="CW18" s="423"/>
      <c r="CX18" s="423"/>
      <c r="CY18" s="423"/>
      <c r="CZ18" s="424"/>
      <c r="DA18" s="303">
        <f t="shared" ref="DA18:DB18" si="9">IF(DA7=0,0,DA17/DA7*100)</f>
        <v>1.7628093493592649</v>
      </c>
      <c r="DB18" s="297">
        <f t="shared" si="9"/>
        <v>0.59180659172155237</v>
      </c>
      <c r="DC18" s="297"/>
      <c r="DD18" s="425">
        <f>IF(DD7=0,0,DD17/DD7*100)</f>
        <v>1.5508620576530829</v>
      </c>
      <c r="DE18" s="426">
        <f>IF(DE7=0,0,DE17/DE7*100)</f>
        <v>1.2286144300764814</v>
      </c>
    </row>
    <row r="19" spans="1:109" ht="22.5">
      <c r="A19" s="135" t="s">
        <v>34</v>
      </c>
      <c r="B19" s="12" t="s">
        <v>35</v>
      </c>
      <c r="C19" s="13" t="s">
        <v>36</v>
      </c>
      <c r="D19" s="14" t="s">
        <v>469</v>
      </c>
      <c r="E19" s="291">
        <f>SUM(F19:I19)</f>
        <v>0</v>
      </c>
      <c r="F19" s="427"/>
      <c r="G19" s="427"/>
      <c r="H19" s="427"/>
      <c r="I19" s="389"/>
      <c r="J19" s="373">
        <f>SUM(K19:N19)</f>
        <v>0</v>
      </c>
      <c r="K19" s="427"/>
      <c r="L19" s="427"/>
      <c r="M19" s="427"/>
      <c r="N19" s="389"/>
      <c r="O19" s="301">
        <f>SUM(P19:S19)</f>
        <v>0</v>
      </c>
      <c r="P19" s="428"/>
      <c r="Q19" s="428"/>
      <c r="R19" s="428"/>
      <c r="S19" s="429"/>
      <c r="T19" s="301">
        <f>SUM(U19:X19)</f>
        <v>0</v>
      </c>
      <c r="U19" s="430"/>
      <c r="V19" s="428"/>
      <c r="W19" s="428"/>
      <c r="X19" s="430"/>
      <c r="Y19" s="301">
        <f>SUM(Z19:AC19)</f>
        <v>0</v>
      </c>
      <c r="Z19" s="428"/>
      <c r="AA19" s="428"/>
      <c r="AB19" s="428"/>
      <c r="AC19" s="430"/>
      <c r="AD19" s="15">
        <f>SUM(AE19:AH19)</f>
        <v>0</v>
      </c>
      <c r="AE19" s="428"/>
      <c r="AF19" s="428"/>
      <c r="AG19" s="428"/>
      <c r="AH19" s="429"/>
      <c r="AI19" s="55">
        <f>SUM(AJ19:AM19)</f>
        <v>0</v>
      </c>
      <c r="AJ19" s="428"/>
      <c r="AK19" s="428"/>
      <c r="AL19" s="428"/>
      <c r="AM19" s="429"/>
      <c r="AN19" s="55">
        <f>SUM(AO19:AR19)</f>
        <v>0</v>
      </c>
      <c r="AO19" s="431"/>
      <c r="AP19" s="431"/>
      <c r="AQ19" s="431"/>
      <c r="AR19" s="430"/>
      <c r="AS19" s="55">
        <f>SUM(AT19:AW19)</f>
        <v>0</v>
      </c>
      <c r="AT19" s="428"/>
      <c r="AU19" s="428"/>
      <c r="AV19" s="428"/>
      <c r="AW19" s="428"/>
      <c r="AX19" s="376">
        <f>SUM(AY19:BB19)</f>
        <v>0</v>
      </c>
      <c r="AY19" s="431"/>
      <c r="AZ19" s="431"/>
      <c r="BA19" s="431"/>
      <c r="BB19" s="432"/>
      <c r="BC19" s="55">
        <f>SUM(BD19:BG19)</f>
        <v>0</v>
      </c>
      <c r="BD19" s="433"/>
      <c r="BE19" s="433"/>
      <c r="BF19" s="433"/>
      <c r="BG19" s="434"/>
      <c r="BH19" s="55">
        <f>SUM(BI19:BL19)</f>
        <v>0</v>
      </c>
      <c r="BI19" s="431"/>
      <c r="BJ19" s="431"/>
      <c r="BK19" s="431"/>
      <c r="BL19" s="432"/>
      <c r="BM19" s="55">
        <f>SUM(BN19:BQ19)</f>
        <v>0</v>
      </c>
      <c r="BN19" s="431"/>
      <c r="BO19" s="431"/>
      <c r="BP19" s="431"/>
      <c r="BQ19" s="432"/>
      <c r="BR19" s="55">
        <f>SUM(BS19:BV19)</f>
        <v>0</v>
      </c>
      <c r="BS19" s="431"/>
      <c r="BT19" s="431"/>
      <c r="BU19" s="431"/>
      <c r="BV19" s="435"/>
      <c r="BW19" s="15"/>
      <c r="BX19" s="431"/>
      <c r="BY19" s="431"/>
      <c r="BZ19" s="431"/>
      <c r="CA19" s="430"/>
      <c r="CB19" s="16"/>
      <c r="CC19" s="428"/>
      <c r="CD19" s="428"/>
      <c r="CE19" s="428"/>
      <c r="CF19" s="430"/>
      <c r="CG19" s="55">
        <f>SUM(CH19:CK19)</f>
        <v>0</v>
      </c>
      <c r="CH19" s="431"/>
      <c r="CI19" s="431"/>
      <c r="CJ19" s="431"/>
      <c r="CK19" s="432"/>
      <c r="CL19" s="15"/>
      <c r="CM19" s="431"/>
      <c r="CN19" s="431"/>
      <c r="CO19" s="431"/>
      <c r="CP19" s="432"/>
      <c r="CQ19" s="15"/>
      <c r="CR19" s="431"/>
      <c r="CS19" s="431"/>
      <c r="CT19" s="431"/>
      <c r="CU19" s="432"/>
      <c r="CV19" s="15"/>
      <c r="CW19" s="436"/>
      <c r="CX19" s="436"/>
      <c r="CY19" s="436"/>
      <c r="CZ19" s="437"/>
      <c r="DA19" s="303"/>
      <c r="DB19" s="347"/>
      <c r="DC19" s="347"/>
      <c r="DD19" s="347"/>
      <c r="DE19" s="349"/>
    </row>
    <row r="20" spans="1:109">
      <c r="A20" s="135" t="s">
        <v>37</v>
      </c>
      <c r="B20" s="12" t="s">
        <v>38</v>
      </c>
      <c r="C20" s="13" t="s">
        <v>39</v>
      </c>
      <c r="D20" s="14" t="s">
        <v>469</v>
      </c>
      <c r="E20" s="299"/>
      <c r="F20" s="415">
        <f>F7-F17-F19</f>
        <v>37628.25</v>
      </c>
      <c r="G20" s="415">
        <f>G7-G17-G19</f>
        <v>0</v>
      </c>
      <c r="H20" s="415">
        <f>H7-H17-H19</f>
        <v>36391.214999999997</v>
      </c>
      <c r="I20" s="416">
        <f>I7-I17-I19</f>
        <v>462.90599999999995</v>
      </c>
      <c r="J20" s="373"/>
      <c r="K20" s="415">
        <f>K7-K17-K19</f>
        <v>35538.353999999999</v>
      </c>
      <c r="L20" s="415">
        <f>L7-L17-L19</f>
        <v>0</v>
      </c>
      <c r="M20" s="415">
        <f>M7-M17-M19</f>
        <v>34476.409999999996</v>
      </c>
      <c r="N20" s="416">
        <f>N7-N17-N19</f>
        <v>386.89299999999997</v>
      </c>
      <c r="O20" s="301"/>
      <c r="P20" s="18">
        <f>P7-P17-P19</f>
        <v>36862.179999999993</v>
      </c>
      <c r="Q20" s="16">
        <f>Q7-Q17-Q19</f>
        <v>0</v>
      </c>
      <c r="R20" s="293">
        <f>R7-R17-R19</f>
        <v>34570.932000000001</v>
      </c>
      <c r="S20" s="292">
        <f>S7-S17-S19</f>
        <v>390.94099999999997</v>
      </c>
      <c r="T20" s="301"/>
      <c r="U20" s="16">
        <f>U7-U17-U19</f>
        <v>110028.784</v>
      </c>
      <c r="V20" s="16">
        <f>V7-V17-V19</f>
        <v>0</v>
      </c>
      <c r="W20" s="16">
        <f>W7-W17-W19</f>
        <v>105438.557</v>
      </c>
      <c r="X20" s="418">
        <f>X7-X17-X19</f>
        <v>1240.74</v>
      </c>
      <c r="Y20" s="301">
        <f>IF(Y9=0,0,Y19/Y9*100)</f>
        <v>0</v>
      </c>
      <c r="Z20" s="16">
        <f>Z7-Z17-Z19</f>
        <v>33557.977000000006</v>
      </c>
      <c r="AA20" s="16">
        <f>AA7-AA17-AA19</f>
        <v>0</v>
      </c>
      <c r="AB20" s="16">
        <f>AB7-AB17-AB19</f>
        <v>31843.378000000001</v>
      </c>
      <c r="AC20" s="418">
        <f>AC7-AC17-AC19</f>
        <v>392.82799999999997</v>
      </c>
      <c r="AD20" s="302"/>
      <c r="AE20" s="18">
        <f>AE7-AE17-AE19</f>
        <v>32970.862999999998</v>
      </c>
      <c r="AF20" s="18">
        <f>AF7-AF17-AF19</f>
        <v>0</v>
      </c>
      <c r="AG20" s="292">
        <f>AG7-AG17-AG19</f>
        <v>31541.098000000005</v>
      </c>
      <c r="AH20" s="292">
        <f>AH7-AH17-AH19</f>
        <v>312.322</v>
      </c>
      <c r="AI20" s="55"/>
      <c r="AJ20" s="18">
        <f>AJ7-AJ17-AJ19</f>
        <v>31389.845999999998</v>
      </c>
      <c r="AK20" s="18">
        <f>AK7-AK17-AK19</f>
        <v>0</v>
      </c>
      <c r="AL20" s="292">
        <f>AL7-AL17-AL19</f>
        <v>29665.18</v>
      </c>
      <c r="AM20" s="292">
        <f>AM7-AM17-AM19</f>
        <v>342.76499999999999</v>
      </c>
      <c r="AN20" s="55"/>
      <c r="AO20" s="438">
        <f>AJ20+AE20+Z20</f>
        <v>97918.686000000002</v>
      </c>
      <c r="AP20" s="438">
        <f>AK20+AF20+AA20</f>
        <v>0</v>
      </c>
      <c r="AQ20" s="438">
        <f>AL20+AG20+AB20</f>
        <v>93049.656000000003</v>
      </c>
      <c r="AR20" s="439">
        <f>AM20+AH20+AC20</f>
        <v>1047.915</v>
      </c>
      <c r="AS20" s="55"/>
      <c r="AT20" s="440">
        <f>F20+K20+P20+Z20+AE20+AJ20</f>
        <v>207947.47</v>
      </c>
      <c r="AU20" s="440">
        <f>G20+L20+Q20+AA20+AF20+AK20</f>
        <v>0</v>
      </c>
      <c r="AV20" s="440">
        <f>H20+M20+R20+AB20+AG20+AL20</f>
        <v>198488.21299999999</v>
      </c>
      <c r="AW20" s="440">
        <f>I20+N20+S20+AC20+AH20+AM20</f>
        <v>2288.6549999999997</v>
      </c>
      <c r="AX20" s="376"/>
      <c r="AY20" s="18">
        <f>AY7-AY17-AY19</f>
        <v>33534.837999999996</v>
      </c>
      <c r="AZ20" s="18">
        <f>AZ7-AZ17-AZ19</f>
        <v>0</v>
      </c>
      <c r="BA20" s="292">
        <f>BA7-BA17-BA19</f>
        <v>32141.745999999999</v>
      </c>
      <c r="BB20" s="292">
        <f>BB7-BB17-BB19</f>
        <v>431.15199999999999</v>
      </c>
      <c r="BC20" s="55"/>
      <c r="BD20" s="100">
        <f>BD7-BD17-BD19</f>
        <v>32352.519999999997</v>
      </c>
      <c r="BE20" s="100">
        <f>BE7-BE17-BE19</f>
        <v>0</v>
      </c>
      <c r="BF20" s="186">
        <f>BF7-BF17-BF19</f>
        <v>31068.178</v>
      </c>
      <c r="BG20" s="186">
        <f>BG7-BG17-BG19</f>
        <v>405.11900000000003</v>
      </c>
      <c r="BH20" s="55"/>
      <c r="BI20" s="18">
        <f>BI7-BI17-BI19</f>
        <v>32727.143999999997</v>
      </c>
      <c r="BJ20" s="18">
        <f>BJ7-BJ17-BJ19</f>
        <v>0</v>
      </c>
      <c r="BK20" s="292">
        <f>BK7-BK17-BK19</f>
        <v>29395.964</v>
      </c>
      <c r="BL20" s="292">
        <f>BL7-BL17-BL19</f>
        <v>415.12</v>
      </c>
      <c r="BM20" s="55"/>
      <c r="BN20" s="438">
        <f>BI20+BD20+AY20</f>
        <v>98614.501999999979</v>
      </c>
      <c r="BO20" s="438">
        <f>BJ20+BE20+AZ20</f>
        <v>0</v>
      </c>
      <c r="BP20" s="438">
        <f>BK20+BF20+BA20</f>
        <v>92605.888000000006</v>
      </c>
      <c r="BQ20" s="438">
        <f>BL20+BG20+BB20</f>
        <v>1251.3910000000001</v>
      </c>
      <c r="BR20" s="55"/>
      <c r="BS20" s="18">
        <f>BS7-BS17-BS19</f>
        <v>35374.120999999999</v>
      </c>
      <c r="BT20" s="18">
        <f>BT7-BT17-BT19</f>
        <v>0</v>
      </c>
      <c r="BU20" s="292">
        <f>BU7-BU17-BU19</f>
        <v>34082.207999999999</v>
      </c>
      <c r="BV20" s="292">
        <f>BV7-BV17-BV19</f>
        <v>447.92200000000003</v>
      </c>
      <c r="BW20" s="55"/>
      <c r="BX20" s="18">
        <f>BX7-BX17-BX19</f>
        <v>35206.464999999997</v>
      </c>
      <c r="BY20" s="18"/>
      <c r="BZ20" s="292">
        <f>BZ7-BZ17-BZ19</f>
        <v>33927.566000000006</v>
      </c>
      <c r="CA20" s="293">
        <f>CA7-CA17-CA19</f>
        <v>401.95600000000002</v>
      </c>
      <c r="CB20" s="421"/>
      <c r="CC20" s="18">
        <f>CC7-CC17-CC19</f>
        <v>38075.197</v>
      </c>
      <c r="CD20" s="18"/>
      <c r="CE20" s="292">
        <f>CE7-CE17-CE19</f>
        <v>37245.775000000001</v>
      </c>
      <c r="CF20" s="293">
        <f>CF7-CF17-CF19</f>
        <v>433.62599999999998</v>
      </c>
      <c r="CG20" s="55"/>
      <c r="CH20" s="438">
        <f>CC20+BX20+BS20</f>
        <v>108655.783</v>
      </c>
      <c r="CI20" s="438">
        <f>CD20+BY20+BT20</f>
        <v>0</v>
      </c>
      <c r="CJ20" s="438">
        <f>CE20+BZ20+BU20</f>
        <v>105255.54900000001</v>
      </c>
      <c r="CK20" s="438">
        <f>CF20+CA20+BV20</f>
        <v>1283.5039999999999</v>
      </c>
      <c r="CL20" s="55"/>
      <c r="CM20" s="18">
        <f>CM7-CM17-CM19</f>
        <v>415217.75499999995</v>
      </c>
      <c r="CN20" s="18"/>
      <c r="CO20" s="292">
        <f>CO7-CO17-CO19</f>
        <v>396349.65</v>
      </c>
      <c r="CP20" s="292">
        <f>CP7-CP17-CP19</f>
        <v>4823.5499999999993</v>
      </c>
      <c r="CQ20" s="55"/>
      <c r="CR20" s="18">
        <f>CR7-CR17-CR19</f>
        <v>430207.82300000003</v>
      </c>
      <c r="CS20" s="18"/>
      <c r="CT20" s="292">
        <f>CT7-CT17-CT19</f>
        <v>407164.96899999998</v>
      </c>
      <c r="CU20" s="292">
        <f>CU7-CU17-CU19</f>
        <v>5354.3110000000006</v>
      </c>
      <c r="CV20" s="302"/>
      <c r="CW20" s="423"/>
      <c r="CX20" s="441"/>
      <c r="CY20" s="441"/>
      <c r="CZ20" s="442"/>
      <c r="DA20" s="303"/>
      <c r="DB20" s="443">
        <f>DB7-DB17-DB19</f>
        <v>415217.75500000006</v>
      </c>
      <c r="DC20" s="443"/>
      <c r="DD20" s="426">
        <f>DD7-DD17-DD19</f>
        <v>396349.65</v>
      </c>
      <c r="DE20" s="426">
        <f>DE7-DE17-DE19</f>
        <v>4823.5499999999993</v>
      </c>
    </row>
    <row r="21" spans="1:109" s="29" customFormat="1" ht="25.5">
      <c r="A21" s="329" t="s">
        <v>40</v>
      </c>
      <c r="B21" s="24" t="s">
        <v>437</v>
      </c>
      <c r="C21" s="25" t="s">
        <v>41</v>
      </c>
      <c r="D21" s="14" t="s">
        <v>469</v>
      </c>
      <c r="E21" s="444">
        <f>SUM(F21:I21)</f>
        <v>30811.268</v>
      </c>
      <c r="F21" s="331"/>
      <c r="G21" s="331">
        <f>G11</f>
        <v>0</v>
      </c>
      <c r="H21" s="331">
        <v>30350.295999999998</v>
      </c>
      <c r="I21" s="356">
        <v>460.97199999999998</v>
      </c>
      <c r="J21" s="373">
        <f>SUM(K21:N21)</f>
        <v>29237.54</v>
      </c>
      <c r="K21" s="331"/>
      <c r="L21" s="331"/>
      <c r="M21" s="331">
        <v>28852.784</v>
      </c>
      <c r="N21" s="332">
        <v>384.75599999999997</v>
      </c>
      <c r="O21" s="301">
        <f>SUM(P21:S21)</f>
        <v>29402.393</v>
      </c>
      <c r="P21" s="333"/>
      <c r="Q21" s="333"/>
      <c r="R21" s="334">
        <v>29015.313999999998</v>
      </c>
      <c r="S21" s="382">
        <v>387.07900000000001</v>
      </c>
      <c r="T21" s="374">
        <f>SUM(U21:X21)</f>
        <v>89451.201000000001</v>
      </c>
      <c r="U21" s="337"/>
      <c r="V21" s="337"/>
      <c r="W21" s="337">
        <f t="shared" ref="W21:X21" si="10">H21+M21+R21</f>
        <v>88218.394</v>
      </c>
      <c r="X21" s="337">
        <f t="shared" si="10"/>
        <v>1232.807</v>
      </c>
      <c r="Y21" s="390">
        <f>SUM(Z21:AC21)</f>
        <v>26912.415000000001</v>
      </c>
      <c r="Z21" s="333"/>
      <c r="AA21" s="333"/>
      <c r="AB21" s="334">
        <v>26524.514999999999</v>
      </c>
      <c r="AC21" s="395">
        <v>387.9</v>
      </c>
      <c r="AD21" s="445">
        <f>SUM(AE21:AH21)</f>
        <v>26637.858</v>
      </c>
      <c r="AE21" s="333"/>
      <c r="AF21" s="333"/>
      <c r="AG21" s="334">
        <v>26329.058000000001</v>
      </c>
      <c r="AH21" s="382">
        <v>308.8</v>
      </c>
      <c r="AI21" s="59">
        <f>SUM(AJ21:AM21)</f>
        <v>24962.688999999998</v>
      </c>
      <c r="AJ21" s="333"/>
      <c r="AK21" s="333"/>
      <c r="AL21" s="334">
        <v>24622.876</v>
      </c>
      <c r="AM21" s="382">
        <v>339.81299999999999</v>
      </c>
      <c r="AN21" s="59">
        <f>SUM(AO21:AR21)</f>
        <v>78512.966000000015</v>
      </c>
      <c r="AO21" s="27"/>
      <c r="AP21" s="27"/>
      <c r="AQ21" s="340">
        <f>AB21+AG21+AL21</f>
        <v>77476.449000000008</v>
      </c>
      <c r="AR21" s="340">
        <v>1036.5170000000001</v>
      </c>
      <c r="AS21" s="59">
        <f>SUM(AT21:AW21)</f>
        <v>167964.16699999999</v>
      </c>
      <c r="AT21" s="337"/>
      <c r="AU21" s="337"/>
      <c r="AV21" s="337">
        <f>H21+M21+R21+AB21+AG21+AL21</f>
        <v>165694.84299999999</v>
      </c>
      <c r="AW21" s="337">
        <v>2269.3240000000001</v>
      </c>
      <c r="AX21" s="396">
        <f>SUM(AY21:BB21)</f>
        <v>27168.251</v>
      </c>
      <c r="AY21" s="27"/>
      <c r="AZ21" s="27"/>
      <c r="BA21" s="342">
        <v>26740.255000000001</v>
      </c>
      <c r="BB21" s="446">
        <v>427.99599999999998</v>
      </c>
      <c r="BC21" s="59">
        <f>SUM(BD21:BG21)</f>
        <v>26148.565000000002</v>
      </c>
      <c r="BD21" s="105"/>
      <c r="BE21" s="105"/>
      <c r="BF21" s="105">
        <v>25746.54</v>
      </c>
      <c r="BG21" s="106">
        <v>402.02499999999998</v>
      </c>
      <c r="BH21" s="59">
        <f>SUM(BI21:BL21)</f>
        <v>24185.203000000001</v>
      </c>
      <c r="BI21" s="27"/>
      <c r="BJ21" s="27"/>
      <c r="BK21" s="33">
        <v>23772.659</v>
      </c>
      <c r="BL21" s="53">
        <v>412.54399999999998</v>
      </c>
      <c r="BM21" s="59">
        <f>SUM(BN21:BQ21)</f>
        <v>77502.019</v>
      </c>
      <c r="BN21" s="27"/>
      <c r="BO21" s="27"/>
      <c r="BP21" s="340">
        <f>BA21+BF21+BK21</f>
        <v>76259.453999999998</v>
      </c>
      <c r="BQ21" s="340">
        <f>BB21+BG21+BL21</f>
        <v>1242.5650000000001</v>
      </c>
      <c r="BR21" s="59">
        <f>SUM(BS21:BV21)</f>
        <v>28328.239000000001</v>
      </c>
      <c r="BS21" s="27"/>
      <c r="BT21" s="27"/>
      <c r="BU21" s="33">
        <v>27883.239000000001</v>
      </c>
      <c r="BV21" s="53">
        <v>445</v>
      </c>
      <c r="BW21" s="59">
        <f>SUM(BX21:CA21)</f>
        <v>28248.457000000002</v>
      </c>
      <c r="BX21" s="27"/>
      <c r="BY21" s="27"/>
      <c r="BZ21" s="33">
        <v>27848.880000000001</v>
      </c>
      <c r="CA21" s="53">
        <v>399.577</v>
      </c>
      <c r="CB21" s="59">
        <f>SUM(CC21:CF21)</f>
        <v>31134.412</v>
      </c>
      <c r="CC21" s="27"/>
      <c r="CD21" s="27"/>
      <c r="CE21" s="33">
        <v>30703.089</v>
      </c>
      <c r="CF21" s="447">
        <v>431.32299999999998</v>
      </c>
      <c r="CG21" s="59">
        <f>SUM(CH21:CK21)</f>
        <v>87711.107999999993</v>
      </c>
      <c r="CH21" s="27"/>
      <c r="CI21" s="27"/>
      <c r="CJ21" s="340">
        <v>86435.207999999999</v>
      </c>
      <c r="CK21" s="340">
        <f>BV21+CA21+CF21</f>
        <v>1275.9000000000001</v>
      </c>
      <c r="CL21" s="59">
        <f>SUM(CM21:CP21)</f>
        <v>333177.29399999999</v>
      </c>
      <c r="CM21" s="27"/>
      <c r="CN21" s="27"/>
      <c r="CO21" s="343">
        <v>328389.505</v>
      </c>
      <c r="CP21" s="343">
        <v>4787.7889999999998</v>
      </c>
      <c r="CQ21" s="59">
        <f>SUM(CR21:CU21)</f>
        <v>350778.25099999999</v>
      </c>
      <c r="CR21" s="27"/>
      <c r="CS21" s="27"/>
      <c r="CT21" s="343">
        <v>345446.522</v>
      </c>
      <c r="CU21" s="381">
        <v>5331.7290000000003</v>
      </c>
      <c r="CV21" s="444"/>
      <c r="CW21" s="344"/>
      <c r="CX21" s="448"/>
      <c r="CY21" s="448"/>
      <c r="CZ21" s="345"/>
      <c r="DA21" s="296">
        <f>SUM(DB21:DE21)</f>
        <v>333177.29399999999</v>
      </c>
      <c r="DB21" s="347"/>
      <c r="DC21" s="347"/>
      <c r="DD21" s="348">
        <f t="shared" ref="DD21:DE21" si="11">W21+AQ21+BP21+CJ21</f>
        <v>328389.505</v>
      </c>
      <c r="DE21" s="348">
        <f t="shared" si="11"/>
        <v>4787.7890000000007</v>
      </c>
    </row>
    <row r="22" spans="1:109">
      <c r="A22" s="135"/>
      <c r="B22" s="12" t="s">
        <v>42</v>
      </c>
      <c r="C22" s="13"/>
      <c r="D22" s="14" t="s">
        <v>469</v>
      </c>
      <c r="E22" s="64"/>
      <c r="F22" s="449"/>
      <c r="G22" s="449"/>
      <c r="H22" s="449"/>
      <c r="I22" s="450"/>
      <c r="J22" s="315"/>
      <c r="K22" s="449"/>
      <c r="L22" s="449"/>
      <c r="M22" s="449"/>
      <c r="N22" s="450"/>
      <c r="O22" s="306"/>
      <c r="P22" s="451"/>
      <c r="Q22" s="451"/>
      <c r="R22" s="451"/>
      <c r="S22" s="452"/>
      <c r="T22" s="306"/>
      <c r="U22" s="307"/>
      <c r="V22" s="135"/>
      <c r="W22" s="135"/>
      <c r="X22" s="307"/>
      <c r="Y22" s="306"/>
      <c r="Z22" s="135"/>
      <c r="AA22" s="135"/>
      <c r="AB22" s="135"/>
      <c r="AC22" s="136"/>
      <c r="AD22" s="19"/>
      <c r="AE22" s="451"/>
      <c r="AF22" s="451"/>
      <c r="AG22" s="451"/>
      <c r="AH22" s="452"/>
      <c r="AI22" s="56"/>
      <c r="AJ22" s="451"/>
      <c r="AK22" s="451"/>
      <c r="AL22" s="451"/>
      <c r="AM22" s="452"/>
      <c r="AN22" s="56"/>
      <c r="AO22" s="34"/>
      <c r="AP22" s="34"/>
      <c r="AQ22" s="34"/>
      <c r="AR22" s="453"/>
      <c r="AS22" s="56"/>
      <c r="AT22" s="451"/>
      <c r="AU22" s="451"/>
      <c r="AV22" s="451"/>
      <c r="AW22" s="451"/>
      <c r="AX22" s="341"/>
      <c r="AY22" s="34"/>
      <c r="AZ22" s="34"/>
      <c r="BA22" s="454"/>
      <c r="BB22" s="35"/>
      <c r="BC22" s="56"/>
      <c r="BD22" s="114"/>
      <c r="BE22" s="114"/>
      <c r="BF22" s="114"/>
      <c r="BG22" s="115"/>
      <c r="BH22" s="56"/>
      <c r="BI22" s="34"/>
      <c r="BJ22" s="34"/>
      <c r="BK22" s="34"/>
      <c r="BL22" s="35"/>
      <c r="BM22" s="56"/>
      <c r="BN22" s="34"/>
      <c r="BO22" s="34"/>
      <c r="BP22" s="34"/>
      <c r="BQ22" s="35"/>
      <c r="BR22" s="56"/>
      <c r="BS22" s="34"/>
      <c r="BT22" s="34"/>
      <c r="BU22" s="34"/>
      <c r="BV22" s="455"/>
      <c r="BW22" s="56"/>
      <c r="BX22" s="34"/>
      <c r="BY22" s="34"/>
      <c r="BZ22" s="34"/>
      <c r="CA22" s="35"/>
      <c r="CB22" s="56"/>
      <c r="CC22" s="34"/>
      <c r="CD22" s="34"/>
      <c r="CE22" s="34"/>
      <c r="CF22" s="453"/>
      <c r="CG22" s="56"/>
      <c r="CH22" s="34"/>
      <c r="CI22" s="34"/>
      <c r="CJ22" s="34"/>
      <c r="CK22" s="35"/>
      <c r="CL22" s="56"/>
      <c r="CM22" s="34"/>
      <c r="CN22" s="34"/>
      <c r="CO22" s="34"/>
      <c r="CP22" s="35"/>
      <c r="CQ22" s="56"/>
      <c r="CR22" s="34"/>
      <c r="CS22" s="34"/>
      <c r="CT22" s="34"/>
      <c r="CU22" s="35"/>
      <c r="CV22" s="19"/>
      <c r="CW22" s="456"/>
      <c r="CX22" s="456"/>
      <c r="CY22" s="456"/>
      <c r="CZ22" s="457"/>
      <c r="DA22" s="309"/>
      <c r="DB22" s="310"/>
      <c r="DC22" s="310"/>
      <c r="DD22" s="310"/>
      <c r="DE22" s="311"/>
    </row>
    <row r="23" spans="1:109" ht="45">
      <c r="A23" s="135"/>
      <c r="B23" s="12" t="s">
        <v>43</v>
      </c>
      <c r="C23" s="13" t="s">
        <v>44</v>
      </c>
      <c r="D23" s="14" t="s">
        <v>469</v>
      </c>
      <c r="E23" s="291">
        <f>SUM(F23:I23)</f>
        <v>0</v>
      </c>
      <c r="F23" s="350"/>
      <c r="G23" s="350"/>
      <c r="H23" s="350"/>
      <c r="I23" s="351"/>
      <c r="J23" s="373">
        <f>SUM(K23:N23)</f>
        <v>0</v>
      </c>
      <c r="K23" s="350"/>
      <c r="L23" s="350"/>
      <c r="M23" s="350"/>
      <c r="N23" s="351"/>
      <c r="O23" s="301">
        <f>SUM(P23:S23)</f>
        <v>0</v>
      </c>
      <c r="P23" s="337"/>
      <c r="Q23" s="337"/>
      <c r="R23" s="337"/>
      <c r="S23" s="458"/>
      <c r="T23" s="301">
        <f>SUM(U23:X23)</f>
        <v>0</v>
      </c>
      <c r="U23" s="352"/>
      <c r="V23" s="337"/>
      <c r="W23" s="337"/>
      <c r="X23" s="352"/>
      <c r="Y23" s="301">
        <f>SUM(Z23:AC23)</f>
        <v>0</v>
      </c>
      <c r="Z23" s="337"/>
      <c r="AA23" s="337"/>
      <c r="AB23" s="337"/>
      <c r="AC23" s="459"/>
      <c r="AD23" s="15">
        <f>SUM(AE23:AH23)</f>
        <v>0</v>
      </c>
      <c r="AE23" s="337"/>
      <c r="AF23" s="337"/>
      <c r="AG23" s="337"/>
      <c r="AH23" s="458"/>
      <c r="AI23" s="55">
        <f>SUM(AJ23:AM23)</f>
        <v>0</v>
      </c>
      <c r="AJ23" s="333"/>
      <c r="AK23" s="333"/>
      <c r="AL23" s="333"/>
      <c r="AM23" s="339"/>
      <c r="AN23" s="55">
        <f>SUM(AO23:AR23)</f>
        <v>0</v>
      </c>
      <c r="AO23" s="340"/>
      <c r="AP23" s="340"/>
      <c r="AQ23" s="340"/>
      <c r="AR23" s="352"/>
      <c r="AS23" s="55">
        <f>SUM(AT23:AW23)</f>
        <v>0</v>
      </c>
      <c r="AT23" s="337"/>
      <c r="AU23" s="337"/>
      <c r="AV23" s="337"/>
      <c r="AW23" s="337"/>
      <c r="AX23" s="376"/>
      <c r="AY23" s="340"/>
      <c r="AZ23" s="340"/>
      <c r="BA23" s="343"/>
      <c r="BB23" s="380"/>
      <c r="BC23" s="55"/>
      <c r="BD23" s="378"/>
      <c r="BE23" s="378"/>
      <c r="BF23" s="378"/>
      <c r="BG23" s="379"/>
      <c r="BH23" s="55"/>
      <c r="BI23" s="340"/>
      <c r="BJ23" s="340"/>
      <c r="BK23" s="340"/>
      <c r="BL23" s="380"/>
      <c r="BM23" s="55">
        <f>SUM(BN23:BQ23)</f>
        <v>0</v>
      </c>
      <c r="BN23" s="340"/>
      <c r="BO23" s="340"/>
      <c r="BP23" s="340"/>
      <c r="BQ23" s="380"/>
      <c r="BR23" s="55"/>
      <c r="BS23" s="340"/>
      <c r="BT23" s="340"/>
      <c r="BU23" s="340"/>
      <c r="BV23" s="381"/>
      <c r="BW23" s="15"/>
      <c r="BX23" s="340"/>
      <c r="BY23" s="340"/>
      <c r="BZ23" s="340"/>
      <c r="CA23" s="380"/>
      <c r="CB23" s="15"/>
      <c r="CC23" s="340"/>
      <c r="CD23" s="340"/>
      <c r="CE23" s="340"/>
      <c r="CF23" s="352"/>
      <c r="CG23" s="55">
        <f>SUM(CH23:CK23)</f>
        <v>0</v>
      </c>
      <c r="CH23" s="340"/>
      <c r="CI23" s="340"/>
      <c r="CJ23" s="340"/>
      <c r="CK23" s="380"/>
      <c r="CL23" s="15"/>
      <c r="CM23" s="340"/>
      <c r="CN23" s="340"/>
      <c r="CO23" s="340"/>
      <c r="CP23" s="380"/>
      <c r="CQ23" s="15"/>
      <c r="CR23" s="340"/>
      <c r="CS23" s="340"/>
      <c r="CT23" s="340"/>
      <c r="CU23" s="380"/>
      <c r="CV23" s="15"/>
      <c r="CW23" s="344"/>
      <c r="CX23" s="344"/>
      <c r="CY23" s="344"/>
      <c r="CZ23" s="346"/>
      <c r="DA23" s="303"/>
      <c r="DB23" s="347"/>
      <c r="DC23" s="347"/>
      <c r="DD23" s="347"/>
      <c r="DE23" s="349"/>
    </row>
    <row r="24" spans="1:109" ht="24.75" customHeight="1">
      <c r="A24" s="135"/>
      <c r="B24" s="12" t="s">
        <v>45</v>
      </c>
      <c r="C24" s="13" t="s">
        <v>46</v>
      </c>
      <c r="D24" s="14" t="s">
        <v>469</v>
      </c>
      <c r="E24" s="291">
        <f>SUM(F24:I24)</f>
        <v>0</v>
      </c>
      <c r="F24" s="350"/>
      <c r="G24" s="350"/>
      <c r="H24" s="350"/>
      <c r="I24" s="351"/>
      <c r="J24" s="373">
        <f>SUM(K24:N24)</f>
        <v>0</v>
      </c>
      <c r="K24" s="350"/>
      <c r="L24" s="350"/>
      <c r="M24" s="350"/>
      <c r="N24" s="351"/>
      <c r="O24" s="301">
        <f>SUM(P24:S24)</f>
        <v>0</v>
      </c>
      <c r="P24" s="337"/>
      <c r="Q24" s="337"/>
      <c r="R24" s="337"/>
      <c r="S24" s="458"/>
      <c r="T24" s="301">
        <f>SUM(U24:X24)</f>
        <v>0</v>
      </c>
      <c r="U24" s="352"/>
      <c r="V24" s="337"/>
      <c r="W24" s="337"/>
      <c r="X24" s="352"/>
      <c r="Y24" s="301">
        <f>SUM(Z24:AC24)</f>
        <v>0</v>
      </c>
      <c r="Z24" s="337"/>
      <c r="AA24" s="337"/>
      <c r="AB24" s="337"/>
      <c r="AC24" s="459"/>
      <c r="AD24" s="15">
        <f>SUM(AE24:AH24)</f>
        <v>0</v>
      </c>
      <c r="AE24" s="337"/>
      <c r="AF24" s="337"/>
      <c r="AG24" s="337"/>
      <c r="AH24" s="458"/>
      <c r="AI24" s="55">
        <f>SUM(AJ24:AM24)</f>
        <v>0</v>
      </c>
      <c r="AJ24" s="337"/>
      <c r="AK24" s="337"/>
      <c r="AL24" s="337"/>
      <c r="AM24" s="458"/>
      <c r="AN24" s="55">
        <f>SUM(AO24:AR24)</f>
        <v>0</v>
      </c>
      <c r="AO24" s="340"/>
      <c r="AP24" s="340"/>
      <c r="AQ24" s="340"/>
      <c r="AR24" s="352"/>
      <c r="AS24" s="55">
        <f>SUM(AT24:AW24)</f>
        <v>0</v>
      </c>
      <c r="AT24" s="337"/>
      <c r="AU24" s="337"/>
      <c r="AV24" s="337"/>
      <c r="AW24" s="337"/>
      <c r="AX24" s="376"/>
      <c r="AY24" s="340"/>
      <c r="AZ24" s="340"/>
      <c r="BA24" s="343"/>
      <c r="BB24" s="380"/>
      <c r="BC24" s="55"/>
      <c r="BD24" s="378"/>
      <c r="BE24" s="378"/>
      <c r="BF24" s="378"/>
      <c r="BG24" s="379"/>
      <c r="BH24" s="55"/>
      <c r="BI24" s="340"/>
      <c r="BJ24" s="340"/>
      <c r="BK24" s="340"/>
      <c r="BL24" s="380"/>
      <c r="BM24" s="55">
        <f>SUM(BN24:BQ24)</f>
        <v>0</v>
      </c>
      <c r="BN24" s="340"/>
      <c r="BO24" s="340"/>
      <c r="BP24" s="340"/>
      <c r="BQ24" s="380"/>
      <c r="BR24" s="55"/>
      <c r="BS24" s="340"/>
      <c r="BT24" s="340"/>
      <c r="BU24" s="340"/>
      <c r="BV24" s="381"/>
      <c r="BW24" s="15"/>
      <c r="BX24" s="340"/>
      <c r="BY24" s="340"/>
      <c r="BZ24" s="340"/>
      <c r="CA24" s="380"/>
      <c r="CB24" s="15"/>
      <c r="CC24" s="340"/>
      <c r="CD24" s="340"/>
      <c r="CE24" s="340"/>
      <c r="CF24" s="352"/>
      <c r="CG24" s="55">
        <f>SUM(CH24:CK24)</f>
        <v>0</v>
      </c>
      <c r="CH24" s="340"/>
      <c r="CI24" s="340"/>
      <c r="CJ24" s="340"/>
      <c r="CK24" s="380"/>
      <c r="CL24" s="15"/>
      <c r="CM24" s="340"/>
      <c r="CN24" s="340"/>
      <c r="CO24" s="340"/>
      <c r="CP24" s="380"/>
      <c r="CQ24" s="15"/>
      <c r="CR24" s="340"/>
      <c r="CS24" s="340"/>
      <c r="CT24" s="340"/>
      <c r="CU24" s="380"/>
      <c r="CV24" s="15"/>
      <c r="CW24" s="344"/>
      <c r="CX24" s="344"/>
      <c r="CY24" s="344"/>
      <c r="CZ24" s="346"/>
      <c r="DA24" s="303"/>
      <c r="DB24" s="347"/>
      <c r="DC24" s="347"/>
      <c r="DD24" s="347"/>
      <c r="DE24" s="349"/>
    </row>
    <row r="25" spans="1:109" ht="25.5">
      <c r="A25" s="135" t="s">
        <v>47</v>
      </c>
      <c r="B25" s="12" t="s">
        <v>48</v>
      </c>
      <c r="C25" s="13" t="s">
        <v>49</v>
      </c>
      <c r="D25" s="14" t="s">
        <v>469</v>
      </c>
      <c r="E25" s="291">
        <f>SUM(F25:I25)</f>
        <v>0</v>
      </c>
      <c r="F25" s="350"/>
      <c r="G25" s="350"/>
      <c r="H25" s="350"/>
      <c r="I25" s="351"/>
      <c r="J25" s="373">
        <f>SUM(K25:N25)</f>
        <v>0</v>
      </c>
      <c r="K25" s="350"/>
      <c r="L25" s="350"/>
      <c r="M25" s="350"/>
      <c r="N25" s="351"/>
      <c r="O25" s="301">
        <f>SUM(P25:S25)</f>
        <v>0</v>
      </c>
      <c r="P25" s="337"/>
      <c r="Q25" s="337"/>
      <c r="R25" s="337"/>
      <c r="S25" s="458"/>
      <c r="T25" s="301">
        <f>SUM(U25:X25)</f>
        <v>0</v>
      </c>
      <c r="U25" s="352"/>
      <c r="V25" s="337"/>
      <c r="W25" s="337"/>
      <c r="X25" s="352"/>
      <c r="Y25" s="301">
        <f>SUM(Z25:AC25)</f>
        <v>0</v>
      </c>
      <c r="Z25" s="337"/>
      <c r="AA25" s="337"/>
      <c r="AB25" s="337"/>
      <c r="AC25" s="459"/>
      <c r="AD25" s="15">
        <f>SUM(AE25:AH25)</f>
        <v>0</v>
      </c>
      <c r="AE25" s="337"/>
      <c r="AF25" s="337"/>
      <c r="AG25" s="337"/>
      <c r="AH25" s="458"/>
      <c r="AI25" s="55">
        <f>SUM(AJ25:AM25)</f>
        <v>0</v>
      </c>
      <c r="AJ25" s="337"/>
      <c r="AK25" s="337"/>
      <c r="AL25" s="337"/>
      <c r="AM25" s="458"/>
      <c r="AN25" s="55">
        <f>SUM(AO25:AR25)</f>
        <v>0</v>
      </c>
      <c r="AO25" s="340"/>
      <c r="AP25" s="340"/>
      <c r="AQ25" s="340"/>
      <c r="AR25" s="352"/>
      <c r="AS25" s="55">
        <f>SUM(AT25:AW25)</f>
        <v>0</v>
      </c>
      <c r="AT25" s="337"/>
      <c r="AU25" s="337"/>
      <c r="AV25" s="337"/>
      <c r="AW25" s="337"/>
      <c r="AX25" s="376"/>
      <c r="AY25" s="340"/>
      <c r="AZ25" s="340"/>
      <c r="BA25" s="343"/>
      <c r="BB25" s="380"/>
      <c r="BC25" s="55"/>
      <c r="BD25" s="378"/>
      <c r="BE25" s="378"/>
      <c r="BF25" s="378"/>
      <c r="BG25" s="379"/>
      <c r="BH25" s="55"/>
      <c r="BI25" s="340"/>
      <c r="BJ25" s="340"/>
      <c r="BK25" s="340"/>
      <c r="BL25" s="380"/>
      <c r="BM25" s="55">
        <f>SUM(BN25:BQ25)</f>
        <v>0</v>
      </c>
      <c r="BN25" s="340"/>
      <c r="BO25" s="340"/>
      <c r="BP25" s="340"/>
      <c r="BQ25" s="380"/>
      <c r="BR25" s="55"/>
      <c r="BS25" s="340"/>
      <c r="BT25" s="340"/>
      <c r="BU25" s="340"/>
      <c r="BV25" s="381"/>
      <c r="BW25" s="15"/>
      <c r="BX25" s="340"/>
      <c r="BY25" s="343"/>
      <c r="BZ25" s="340"/>
      <c r="CA25" s="380"/>
      <c r="CB25" s="15"/>
      <c r="CC25" s="340"/>
      <c r="CD25" s="340"/>
      <c r="CE25" s="340"/>
      <c r="CF25" s="352"/>
      <c r="CG25" s="55">
        <f>SUM(CH25:CK25)</f>
        <v>0</v>
      </c>
      <c r="CH25" s="340"/>
      <c r="CI25" s="340"/>
      <c r="CJ25" s="340"/>
      <c r="CK25" s="380"/>
      <c r="CL25" s="15"/>
      <c r="CM25" s="340"/>
      <c r="CN25" s="340"/>
      <c r="CO25" s="340"/>
      <c r="CP25" s="380"/>
      <c r="CQ25" s="15"/>
      <c r="CR25" s="340"/>
      <c r="CS25" s="340"/>
      <c r="CT25" s="340"/>
      <c r="CU25" s="380"/>
      <c r="CV25" s="15"/>
      <c r="CW25" s="344"/>
      <c r="CX25" s="344"/>
      <c r="CY25" s="344"/>
      <c r="CZ25" s="346"/>
      <c r="DA25" s="303"/>
      <c r="DB25" s="347"/>
      <c r="DC25" s="347"/>
      <c r="DD25" s="347"/>
      <c r="DE25" s="349"/>
    </row>
    <row r="26" spans="1:109" s="36" customFormat="1" ht="25.5">
      <c r="A26" s="135" t="s">
        <v>50</v>
      </c>
      <c r="B26" s="12" t="s">
        <v>438</v>
      </c>
      <c r="C26" s="13" t="s">
        <v>51</v>
      </c>
      <c r="D26" s="14" t="s">
        <v>469</v>
      </c>
      <c r="E26" s="388">
        <f>SUM(F26:I26)</f>
        <v>13869.546</v>
      </c>
      <c r="F26" s="350">
        <v>8277.473</v>
      </c>
      <c r="G26" s="350"/>
      <c r="H26" s="350">
        <v>5590.1390000000001</v>
      </c>
      <c r="I26" s="351">
        <v>1.9339999999999999</v>
      </c>
      <c r="J26" s="373">
        <f>SUM(K26:N26)</f>
        <v>12926.371000000001</v>
      </c>
      <c r="K26" s="350">
        <v>7677.2910000000002</v>
      </c>
      <c r="L26" s="350"/>
      <c r="M26" s="350">
        <v>5246.9430000000002</v>
      </c>
      <c r="N26" s="351">
        <v>2.137</v>
      </c>
      <c r="O26" s="390">
        <f>SUM(P26:S26)</f>
        <v>13575.140999999998</v>
      </c>
      <c r="P26" s="391">
        <v>8398.6419999999998</v>
      </c>
      <c r="Q26" s="337"/>
      <c r="R26" s="391">
        <v>5172.6369999999997</v>
      </c>
      <c r="S26" s="392">
        <v>3.8620000000000001</v>
      </c>
      <c r="T26" s="393">
        <f>SUM(U26:X26)</f>
        <v>40371.057999999997</v>
      </c>
      <c r="U26" s="337">
        <f t="shared" ref="U26:X26" si="12">F26+K26+P26</f>
        <v>24353.405999999999</v>
      </c>
      <c r="V26" s="337">
        <f t="shared" si="12"/>
        <v>0</v>
      </c>
      <c r="W26" s="337">
        <f t="shared" si="12"/>
        <v>16009.719000000001</v>
      </c>
      <c r="X26" s="337">
        <f t="shared" si="12"/>
        <v>7.9329999999999998</v>
      </c>
      <c r="Y26" s="390">
        <f>SUM(Z26:AC26)</f>
        <v>12435.443000000001</v>
      </c>
      <c r="Z26" s="391">
        <v>7495.58</v>
      </c>
      <c r="AA26" s="391"/>
      <c r="AB26" s="391">
        <v>4934.9390000000003</v>
      </c>
      <c r="AC26" s="460">
        <v>4.9240000000000004</v>
      </c>
      <c r="AD26" s="295">
        <f>SUM(AE26:AH26)</f>
        <v>12765.371000000001</v>
      </c>
      <c r="AE26" s="391">
        <v>7853.3739999999998</v>
      </c>
      <c r="AF26" s="391"/>
      <c r="AG26" s="391">
        <v>4908.4750000000004</v>
      </c>
      <c r="AH26" s="392">
        <v>3.5219999999999998</v>
      </c>
      <c r="AI26" s="59">
        <f>SUM(AJ26:AM26)</f>
        <v>12370.610999999999</v>
      </c>
      <c r="AJ26" s="391">
        <v>7659.7449999999999</v>
      </c>
      <c r="AK26" s="391"/>
      <c r="AL26" s="391">
        <v>4707.9139999999998</v>
      </c>
      <c r="AM26" s="392">
        <v>2.952</v>
      </c>
      <c r="AN26" s="59">
        <f>SUM(AO26:AR26)</f>
        <v>37571.425000000003</v>
      </c>
      <c r="AO26" s="340">
        <f>Z26+AE26+AJ26</f>
        <v>23008.699000000001</v>
      </c>
      <c r="AP26" s="340">
        <f>AA26+AF26+AK26</f>
        <v>0</v>
      </c>
      <c r="AQ26" s="340">
        <f>AB26+AG26+AL26</f>
        <v>14551.328000000001</v>
      </c>
      <c r="AR26" s="340">
        <f>AC26+AH26+AM26</f>
        <v>11.398</v>
      </c>
      <c r="AS26" s="59">
        <f>SUM(AT26:AW26)</f>
        <v>77942.483000000007</v>
      </c>
      <c r="AT26" s="340">
        <f>F26+K26+P26+Z26+AE26+AJ26</f>
        <v>47362.105000000003</v>
      </c>
      <c r="AU26" s="340">
        <f>G26+L26+Q26+AA26+AF26+AK26</f>
        <v>0</v>
      </c>
      <c r="AV26" s="340">
        <f>H26+M26+R26+AB26+AG26+AL26</f>
        <v>30561.047000000002</v>
      </c>
      <c r="AW26" s="340">
        <f>I26+N26+S26+AC26+AH26+AM26</f>
        <v>19.330999999999996</v>
      </c>
      <c r="AX26" s="59">
        <f>SUM(AY26:BB26)</f>
        <v>12145.146000000001</v>
      </c>
      <c r="AY26" s="343">
        <v>7164.8649999999998</v>
      </c>
      <c r="AZ26" s="340"/>
      <c r="BA26" s="343">
        <v>4977.125</v>
      </c>
      <c r="BB26" s="381">
        <v>3.1560000000000001</v>
      </c>
      <c r="BC26" s="59">
        <f>SUM(BD26:BG26)</f>
        <v>12103.194</v>
      </c>
      <c r="BD26" s="378">
        <v>7176.0360000000001</v>
      </c>
      <c r="BE26" s="378"/>
      <c r="BF26" s="378">
        <v>4924.0640000000003</v>
      </c>
      <c r="BG26" s="379">
        <v>3.0939999999999999</v>
      </c>
      <c r="BH26" s="59">
        <f>SUM(BI26:BL26)</f>
        <v>12849.508</v>
      </c>
      <c r="BI26" s="343">
        <v>7631.4120000000003</v>
      </c>
      <c r="BJ26" s="340"/>
      <c r="BK26" s="343">
        <v>5215.5200000000004</v>
      </c>
      <c r="BL26" s="381">
        <v>2.5760000000000001</v>
      </c>
      <c r="BM26" s="59">
        <f>SUM(BN26:BQ26)</f>
        <v>37097.848000000005</v>
      </c>
      <c r="BN26" s="340">
        <f>AY26+BD26+BI26</f>
        <v>21972.313000000002</v>
      </c>
      <c r="BO26" s="340">
        <f>AZ26+BE26+BJ26</f>
        <v>0</v>
      </c>
      <c r="BP26" s="340">
        <f>BA26+BF26+BK26</f>
        <v>15116.709000000001</v>
      </c>
      <c r="BQ26" s="340">
        <f>BB26+BG26+BL26</f>
        <v>8.8260000000000005</v>
      </c>
      <c r="BR26" s="59">
        <f>SUM(BS26:BV26)</f>
        <v>13187.759</v>
      </c>
      <c r="BS26" s="397">
        <v>7424.3620000000001</v>
      </c>
      <c r="BT26" s="397"/>
      <c r="BU26" s="397">
        <v>5760.4750000000004</v>
      </c>
      <c r="BV26" s="381">
        <v>2.9220000000000002</v>
      </c>
      <c r="BW26" s="295">
        <f>SUM(BX26:CA26)</f>
        <v>13489.825000000001</v>
      </c>
      <c r="BX26" s="343">
        <v>7802.7470000000003</v>
      </c>
      <c r="BY26" s="340"/>
      <c r="BZ26" s="343">
        <v>5684.6989999999996</v>
      </c>
      <c r="CA26" s="381">
        <v>2.379</v>
      </c>
      <c r="CB26" s="295">
        <f>SUM(CC26:CF26)</f>
        <v>14147.195</v>
      </c>
      <c r="CC26" s="343">
        <v>8028.5450000000001</v>
      </c>
      <c r="CD26" s="340"/>
      <c r="CE26" s="343">
        <v>6116.3469999999998</v>
      </c>
      <c r="CF26" s="387">
        <v>2.3029999999999999</v>
      </c>
      <c r="CG26" s="59">
        <f>SUM(CH26:CK26)</f>
        <v>40824.779000000002</v>
      </c>
      <c r="CH26" s="340">
        <f>BS26+BX26+CC26</f>
        <v>23255.654000000002</v>
      </c>
      <c r="CI26" s="340">
        <f>BT26+BY26+CD26</f>
        <v>0</v>
      </c>
      <c r="CJ26" s="340">
        <f>BU26+BZ26+CE26</f>
        <v>17561.521000000001</v>
      </c>
      <c r="CK26" s="340">
        <f>BV26+CA26+CF26</f>
        <v>7.6040000000000001</v>
      </c>
      <c r="CL26" s="295">
        <f>SUM(CM26:CP26)</f>
        <v>155865.11000000002</v>
      </c>
      <c r="CM26" s="343">
        <f>F26+K26+P26+Z26+AE26+AJ26+AY26+BD26+BI26+BS26+BX26+CC26</f>
        <v>92590.072</v>
      </c>
      <c r="CN26" s="343">
        <f>G26+L26+Q26+AA26+AF26+AK26+AZ26+BE26+BJ26+BT26+BY26+CD26</f>
        <v>0</v>
      </c>
      <c r="CO26" s="343">
        <f>H26+M26+R26+AB26+AG26+AL26+BA26+BF26+BK26+BU26+BZ26+CE26</f>
        <v>63239.277000000009</v>
      </c>
      <c r="CP26" s="381">
        <f>I26+N26+S26+AC26+AH26+AM26+BB26+BG26+BL26+BV26+CA26+CF26</f>
        <v>35.760999999999996</v>
      </c>
      <c r="CQ26" s="295">
        <f>SUM(CR26:CU26)</f>
        <v>149770.46100000001</v>
      </c>
      <c r="CR26" s="343">
        <v>93256.442999999999</v>
      </c>
      <c r="CS26" s="343">
        <f>L26+Q26+V26+AF26+AK26+AP26+BE26+BJ26+BO26+BY26+CD26+CN26</f>
        <v>0</v>
      </c>
      <c r="CT26" s="343">
        <v>56491.436000000002</v>
      </c>
      <c r="CU26" s="381">
        <v>22.582000000000001</v>
      </c>
      <c r="CV26" s="388"/>
      <c r="CW26" s="345"/>
      <c r="CX26" s="398"/>
      <c r="CY26" s="345"/>
      <c r="CZ26" s="345"/>
      <c r="DA26" s="296">
        <f>SUM(DB26:DE26)</f>
        <v>155865.11000000002</v>
      </c>
      <c r="DB26" s="348">
        <f t="shared" ref="DB26:DE26" si="13">U26+AO26+BN26+CH26</f>
        <v>92590.072000000015</v>
      </c>
      <c r="DC26" s="348">
        <f t="shared" si="13"/>
        <v>0</v>
      </c>
      <c r="DD26" s="348">
        <f t="shared" si="13"/>
        <v>63239.277000000002</v>
      </c>
      <c r="DE26" s="348">
        <f t="shared" si="13"/>
        <v>35.761000000000003</v>
      </c>
    </row>
    <row r="27" spans="1:109" s="36" customFormat="1" ht="25.5">
      <c r="A27" s="135" t="s">
        <v>52</v>
      </c>
      <c r="B27" s="12" t="s">
        <v>53</v>
      </c>
      <c r="C27" s="13" t="s">
        <v>54</v>
      </c>
      <c r="D27" s="14" t="s">
        <v>469</v>
      </c>
      <c r="E27" s="15">
        <f>SUM(F27:I27)</f>
        <v>0</v>
      </c>
      <c r="F27" s="350"/>
      <c r="G27" s="350"/>
      <c r="H27" s="350"/>
      <c r="I27" s="351"/>
      <c r="J27" s="373">
        <f>SUM(K27:N27)</f>
        <v>0</v>
      </c>
      <c r="K27" s="350"/>
      <c r="L27" s="350"/>
      <c r="M27" s="350"/>
      <c r="N27" s="351"/>
      <c r="O27" s="15">
        <f>SUM(P27:S27)</f>
        <v>0</v>
      </c>
      <c r="P27" s="337"/>
      <c r="Q27" s="337"/>
      <c r="R27" s="337"/>
      <c r="S27" s="458"/>
      <c r="T27" s="15">
        <f>SUM(U27:X27)</f>
        <v>0</v>
      </c>
      <c r="U27" s="352"/>
      <c r="V27" s="337"/>
      <c r="W27" s="337"/>
      <c r="X27" s="352"/>
      <c r="Y27" s="15">
        <f>SUM(Z27:AC27)</f>
        <v>0</v>
      </c>
      <c r="Z27" s="337"/>
      <c r="AA27" s="337"/>
      <c r="AB27" s="337"/>
      <c r="AC27" s="459"/>
      <c r="AD27" s="15">
        <f>SUM(AE27:AH27)</f>
        <v>0</v>
      </c>
      <c r="AE27" s="337"/>
      <c r="AF27" s="337"/>
      <c r="AG27" s="337"/>
      <c r="AH27" s="458"/>
      <c r="AI27" s="55">
        <f>SUM(AJ27:AM27)</f>
        <v>0</v>
      </c>
      <c r="AJ27" s="337"/>
      <c r="AK27" s="337"/>
      <c r="AL27" s="337"/>
      <c r="AM27" s="458"/>
      <c r="AN27" s="55">
        <f>SUM(AO27:AR27)</f>
        <v>0</v>
      </c>
      <c r="AO27" s="340"/>
      <c r="AP27" s="340"/>
      <c r="AQ27" s="340"/>
      <c r="AR27" s="352"/>
      <c r="AS27" s="55">
        <f>SUM(AT27:AW27)</f>
        <v>0</v>
      </c>
      <c r="AT27" s="337"/>
      <c r="AU27" s="337"/>
      <c r="AV27" s="337"/>
      <c r="AW27" s="337"/>
      <c r="AX27" s="376">
        <f>SUM(AY27:BB27)</f>
        <v>0</v>
      </c>
      <c r="AY27" s="340"/>
      <c r="AZ27" s="340"/>
      <c r="BA27" s="343"/>
      <c r="BB27" s="380"/>
      <c r="BC27" s="55">
        <f>SUM(BD27:BG27)</f>
        <v>0</v>
      </c>
      <c r="BD27" s="378"/>
      <c r="BE27" s="378"/>
      <c r="BF27" s="378"/>
      <c r="BG27" s="379"/>
      <c r="BH27" s="55">
        <f>SUM(BI27:BL27)</f>
        <v>0</v>
      </c>
      <c r="BI27" s="340"/>
      <c r="BJ27" s="340"/>
      <c r="BK27" s="340"/>
      <c r="BL27" s="380"/>
      <c r="BM27" s="55">
        <f>SUM(BN27:BQ27)</f>
        <v>0</v>
      </c>
      <c r="BN27" s="340"/>
      <c r="BO27" s="340"/>
      <c r="BP27" s="340"/>
      <c r="BQ27" s="380"/>
      <c r="BR27" s="55">
        <f>SUM(BS27:BV27)</f>
        <v>0</v>
      </c>
      <c r="BS27" s="340"/>
      <c r="BT27" s="340"/>
      <c r="BU27" s="340"/>
      <c r="BV27" s="381"/>
      <c r="BW27" s="15"/>
      <c r="BX27" s="340"/>
      <c r="BY27" s="340"/>
      <c r="BZ27" s="340"/>
      <c r="CA27" s="380"/>
      <c r="CB27" s="15"/>
      <c r="CC27" s="340"/>
      <c r="CD27" s="340"/>
      <c r="CE27" s="340"/>
      <c r="CF27" s="352"/>
      <c r="CG27" s="55">
        <f>SUM(CH27:CK27)</f>
        <v>0</v>
      </c>
      <c r="CH27" s="340"/>
      <c r="CI27" s="340"/>
      <c r="CJ27" s="340"/>
      <c r="CK27" s="380"/>
      <c r="CL27" s="15"/>
      <c r="CM27" s="340"/>
      <c r="CN27" s="340"/>
      <c r="CO27" s="340"/>
      <c r="CP27" s="380"/>
      <c r="CQ27" s="15"/>
      <c r="CR27" s="340"/>
      <c r="CS27" s="340"/>
      <c r="CT27" s="340"/>
      <c r="CU27" s="380"/>
      <c r="CV27" s="15"/>
      <c r="CW27" s="344"/>
      <c r="CX27" s="344"/>
      <c r="CY27" s="344"/>
      <c r="CZ27" s="346"/>
      <c r="DA27" s="303"/>
      <c r="DB27" s="347"/>
      <c r="DC27" s="347"/>
      <c r="DD27" s="347"/>
      <c r="DE27" s="349"/>
    </row>
    <row r="28" spans="1:109" ht="13.5" thickBot="1">
      <c r="A28" s="461" t="s">
        <v>55</v>
      </c>
      <c r="B28" s="12" t="s">
        <v>56</v>
      </c>
      <c r="C28" s="13" t="s">
        <v>57</v>
      </c>
      <c r="D28" s="14" t="s">
        <v>469</v>
      </c>
      <c r="E28" s="462"/>
      <c r="F28" s="463">
        <f>F20-F21-F25-F26-F27-G11-H11-I11</f>
        <v>3.637978807091713E-12</v>
      </c>
      <c r="G28" s="463">
        <f>G20-G21-G23-G25-G26-G27-H12-I12</f>
        <v>0</v>
      </c>
      <c r="H28" s="463">
        <f>H20-H21-H23-H25-H26-H27-I13</f>
        <v>-2.0463630789890885E-12</v>
      </c>
      <c r="I28" s="464">
        <f>I20-I21-I23-I25-I26-I27</f>
        <v>-3.0864200084579352E-14</v>
      </c>
      <c r="J28" s="465"/>
      <c r="K28" s="463">
        <f>K20-K21-K25-K26-K27-L11-M11-N11</f>
        <v>0</v>
      </c>
      <c r="L28" s="463">
        <f>L20-L21-L23-L25-L26-L27-M12-N12</f>
        <v>0</v>
      </c>
      <c r="M28" s="463">
        <f>M20-M21-M23-M25-M26-M27-N13</f>
        <v>-3.637978807091713E-12</v>
      </c>
      <c r="N28" s="464">
        <f>N20-N21-N23-N25-N26-N27</f>
        <v>4.4408920985006262E-16</v>
      </c>
      <c r="O28" s="462"/>
      <c r="P28" s="37">
        <f>P20-P21-P25-P26-P27-Q11-R11-S11</f>
        <v>-7.2759576141834259E-12</v>
      </c>
      <c r="Q28" s="37">
        <f>Q20-Q21-Q23-Q25-Q26-Q27-R12-S12</f>
        <v>0</v>
      </c>
      <c r="R28" s="37">
        <f>R20-R21-R23-R25-R26-R27-S13</f>
        <v>2.5011104298755527E-12</v>
      </c>
      <c r="S28" s="466">
        <f>S20-S21-S23-S25-S26-S27</f>
        <v>-3.3750779948604759E-14</v>
      </c>
      <c r="T28" s="462"/>
      <c r="U28" s="37">
        <f>U20-U21-U25-U26-U27-V11-W11-X11</f>
        <v>0</v>
      </c>
      <c r="V28" s="37">
        <f>V20-V21-V23-V25-V26-V27-W12-X12</f>
        <v>0</v>
      </c>
      <c r="W28" s="37">
        <f>W20-W21-W23-W25-W26-W27-X13</f>
        <v>0</v>
      </c>
      <c r="X28" s="466">
        <f>X20-X21-X23-X25-X26-X27</f>
        <v>-7.1054273576010019E-15</v>
      </c>
      <c r="Y28" s="462"/>
      <c r="Z28" s="37">
        <f>Z20-Z21-Z25-Z26-Z27-AA11-AB11-AC11</f>
        <v>3.637978807091713E-12</v>
      </c>
      <c r="AA28" s="37">
        <f>AA20-AA21-AA23-AA25-AA26-AA27-AB12-AC12</f>
        <v>0</v>
      </c>
      <c r="AB28" s="467">
        <f>AB20-AB21-AB23-AB25-AB26-AB27-AC13</f>
        <v>9.0949470177292824E-13</v>
      </c>
      <c r="AC28" s="468">
        <f>AC20-AC21-AC23-AC25-AC26-AC27</f>
        <v>3.9999999999968949E-3</v>
      </c>
      <c r="AD28" s="462"/>
      <c r="AE28" s="37">
        <f>AE20-AE21-AE25-AE26-AE27-AF11-AG11-AH11</f>
        <v>-3.637978807091713E-12</v>
      </c>
      <c r="AF28" s="37">
        <f>AF20-AF21-AF23-AF25-AF26-AF27-AG12-AH12</f>
        <v>0</v>
      </c>
      <c r="AG28" s="37">
        <f>AG20-AG21-AG23-AG25-AG26-AG27-AH13</f>
        <v>4.1495695768389851E-12</v>
      </c>
      <c r="AH28" s="466">
        <f>AH20-AH21-AH23-AH25-AH26-AH27</f>
        <v>-8.4376949871511897E-15</v>
      </c>
      <c r="AI28" s="462"/>
      <c r="AJ28" s="37">
        <f>AJ20-AJ21-AJ25-AJ26-AJ27-AK11-AL11-AM11</f>
        <v>0</v>
      </c>
      <c r="AK28" s="37">
        <f>AK20-AK21-AK23-AK25-AK26-AK27-AL12-AM12</f>
        <v>0</v>
      </c>
      <c r="AL28" s="37">
        <f>AL20-AL21-AL23-AL25-AL26-AL27-AM13</f>
        <v>0</v>
      </c>
      <c r="AM28" s="466">
        <f>AM20-AM21-AM23-AM25-AM26-AM27</f>
        <v>-1.7763568394002505E-15</v>
      </c>
      <c r="AN28" s="462"/>
      <c r="AO28" s="37">
        <f>AO20-AO21-AO25-AO26-AO27-AP11-AQ11-AR11</f>
        <v>0</v>
      </c>
      <c r="AP28" s="38">
        <f>AP20-AP21-AP23-AP25-AP26-AP27-AQ12-AR12</f>
        <v>0</v>
      </c>
      <c r="AQ28" s="37">
        <f>AQ20-AQ21-AQ23-AQ25-AQ26-AQ27-AR13</f>
        <v>-6.4801497501321137E-12</v>
      </c>
      <c r="AR28" s="466">
        <f>AR20-AR21-AR23-AR25-AR26-AR27</f>
        <v>-8.8817841970012523E-14</v>
      </c>
      <c r="AS28" s="462"/>
      <c r="AT28" s="37">
        <f>AT20-AT21-AT25-AT26-AT27-AU11-AV11-AW11</f>
        <v>0</v>
      </c>
      <c r="AU28" s="38">
        <f>AU20-AU21-AU23-AU25-AU26-AU27-AV12-AW12</f>
        <v>0</v>
      </c>
      <c r="AV28" s="37">
        <f>AV20-AV21-AV23-AV25-AV26-AV27-AW13</f>
        <v>-6.8212102632969618E-12</v>
      </c>
      <c r="AW28" s="466">
        <f>AW20-AW21-AW23-AW25-AW26-AW27</f>
        <v>-3.1974423109204508E-13</v>
      </c>
      <c r="AX28" s="462"/>
      <c r="AY28" s="37">
        <f>AY20-AY21-AY25-AY26-AY27-AZ11-BA11-BB11</f>
        <v>-3.637978807091713E-12</v>
      </c>
      <c r="AZ28" s="38">
        <f>AZ20-AZ21-AZ23-AZ25-AZ26-AZ27-BA12-BB12</f>
        <v>0</v>
      </c>
      <c r="BA28" s="37">
        <f>BA20-BA21-BA23-BA25-BA26-BA27-BB13</f>
        <v>-1.8189894035458565E-12</v>
      </c>
      <c r="BB28" s="466">
        <f>BB20-BB21-BB23-BB25-BB26-BB27</f>
        <v>5.773159728050814E-15</v>
      </c>
      <c r="BC28" s="462"/>
      <c r="BD28" s="37">
        <f>BD20-BD21-BD25-BD26-BD27-BE11-BF11-BG11</f>
        <v>-3.637978807091713E-12</v>
      </c>
      <c r="BE28" s="39">
        <f>BE20-BE21-BE23-BE25-BE26-BE27-BF12-BG12</f>
        <v>0</v>
      </c>
      <c r="BF28" s="39">
        <f>BF20-BF21-BF23-BF25-BF26-BF27-BG13</f>
        <v>-1.3073986337985843E-12</v>
      </c>
      <c r="BG28" s="96">
        <f>BG20-BG21-BG23-BG25-BG26-BG27</f>
        <v>5.1070259132757201E-14</v>
      </c>
      <c r="BH28" s="462"/>
      <c r="BI28" s="37">
        <f>BI20-BI21-BI25-BI26-BI27-BJ11-BK11-BL11</f>
        <v>-3.637978807091713E-12</v>
      </c>
      <c r="BJ28" s="38">
        <f>BJ20-BJ21-BJ23-BJ25-BJ26-BJ27-BK12-BL12</f>
        <v>0</v>
      </c>
      <c r="BK28" s="37">
        <f>BK20-BK21-BK23-BK25-BK26-BK27-BL13</f>
        <v>0</v>
      </c>
      <c r="BL28" s="466">
        <f>BL20-BL21-BL23-BL25-BL26-BL27</f>
        <v>2.1760371282653068E-14</v>
      </c>
      <c r="BM28" s="462"/>
      <c r="BN28" s="37">
        <f>BN20-BN21-BN25-BN26-BN27-BO11-BP11-BQ11</f>
        <v>-1.4551915228366852E-11</v>
      </c>
      <c r="BO28" s="38">
        <f>BO20-BO21-BO23-BO25-BO26-BO27-BP12-BQ12</f>
        <v>0</v>
      </c>
      <c r="BP28" s="37">
        <f>BP20-BP21-BP23-BP25-BP26-BP27-BQ13</f>
        <v>7.503331289626658E-12</v>
      </c>
      <c r="BQ28" s="466">
        <f>BQ20-BQ21-BQ23-BQ25-BQ26-BQ27</f>
        <v>2.1316282072803006E-14</v>
      </c>
      <c r="BR28" s="462"/>
      <c r="BS28" s="37">
        <f>BS20-BS21-BS25-BS26-BS27-BT11-BU11-BV11</f>
        <v>0</v>
      </c>
      <c r="BT28" s="38">
        <f>BT20-BT21-BT23-BT25-BT26-BT27-BU12-BV12</f>
        <v>0</v>
      </c>
      <c r="BU28" s="467">
        <f>BU20-BU21-BU23-BU25-BU26-BU27-BV13</f>
        <v>-3.0695446184836328E-12</v>
      </c>
      <c r="BV28" s="469">
        <f>BV20-BV21-BV23-BV25-BV26-BV27</f>
        <v>2.5313084961453569E-14</v>
      </c>
      <c r="BW28" s="462"/>
      <c r="BX28" s="37">
        <f>BX20-BX21-BX25-BX26-BX27-BY11-BZ11-CA11</f>
        <v>-3.637978807091713E-12</v>
      </c>
      <c r="BY28" s="38">
        <f>BY20-BY21-BY23-BY25-BY26-BY27-BZ12-CA12</f>
        <v>0</v>
      </c>
      <c r="BZ28" s="37">
        <f>BZ20-BZ21-BZ23-BZ25-BZ26-BZ27-CA13</f>
        <v>5.5138116294983774E-12</v>
      </c>
      <c r="CA28" s="466">
        <f>CA20-CA21-CA23-CA25-CA26-CA27</f>
        <v>1.9095836023552692E-14</v>
      </c>
      <c r="CB28" s="462"/>
      <c r="CC28" s="37">
        <f>CC20-CC21-CC25-CC26-CC27-CD11-CE11-CF11</f>
        <v>3.637978807091713E-12</v>
      </c>
      <c r="CD28" s="38">
        <f>CD20-CD21-CD23-CD25-CD26-CD27-CE12-CF12</f>
        <v>0</v>
      </c>
      <c r="CE28" s="37">
        <f>CE20-CE21-CE23-CE25-CE26-CE27-CF13</f>
        <v>1.7621459846850485E-12</v>
      </c>
      <c r="CF28" s="470">
        <f>CF20-CF21-CF23-CF25-CF26-CF27</f>
        <v>-2.6645352591003757E-15</v>
      </c>
      <c r="CG28" s="462"/>
      <c r="CH28" s="37">
        <f>CH20-CH21-CH25-CH26-CH27-CI11-CJ11-CK11</f>
        <v>-1.4551915228366852E-11</v>
      </c>
      <c r="CI28" s="38">
        <f>CI20-CI21-CI23-CI25-CI26-CI27-CJ12-CK12</f>
        <v>0</v>
      </c>
      <c r="CJ28" s="37">
        <f>CJ20-CJ21-CJ23-CJ25-CJ26-CJ27-CK13</f>
        <v>1.432454155292362E-11</v>
      </c>
      <c r="CK28" s="466">
        <f>CK20-CK21-CK23-CK25-CK26-CK27</f>
        <v>-1.8562928971732617E-13</v>
      </c>
      <c r="CL28" s="462"/>
      <c r="CM28" s="37">
        <f>CM20-CM21-CM25-CM26-CM27-CN11-CO11-CP11</f>
        <v>-5.8207660913467407E-11</v>
      </c>
      <c r="CN28" s="38">
        <f>CN20-CN21-CN23-CN25-CN26-CN27-CO12-CP12</f>
        <v>0</v>
      </c>
      <c r="CO28" s="37">
        <f>CO20-CO21-CO23-CO25-CO26-CO27-CP13</f>
        <v>1.0004441719502211E-11</v>
      </c>
      <c r="CP28" s="466">
        <f>CP20-CP21-CP23-CP25-CP26-CP27</f>
        <v>-4.8316906031686813E-13</v>
      </c>
      <c r="CQ28" s="462"/>
      <c r="CR28" s="37">
        <f>CR20-CR21-CR25-CR26-CR27-CS11-CT11-CU11</f>
        <v>0</v>
      </c>
      <c r="CS28" s="38">
        <f>CS20-CS21-CS23-CS25-CS26-CS27-CT12-CU12</f>
        <v>0</v>
      </c>
      <c r="CT28" s="37">
        <f>CT20-CT21-CT23-CT25-CT26-CT27-CU13</f>
        <v>-1.6370904631912708E-11</v>
      </c>
      <c r="CU28" s="466">
        <f>CU20-CU21-CU23-CU25-CU26-CU27</f>
        <v>3.3395508580724709E-13</v>
      </c>
      <c r="CV28" s="462"/>
      <c r="CW28" s="39"/>
      <c r="CX28" s="39"/>
      <c r="CY28" s="471"/>
      <c r="CZ28" s="472"/>
      <c r="DA28" s="473"/>
      <c r="DB28" s="474">
        <f>DB20-DB21-DB25-DB26-DB27-DC11-DD11-DE11</f>
        <v>5.8207660913467407E-11</v>
      </c>
      <c r="DC28" s="475">
        <f>DC20-DC21-DC23-DC25-DC26-DC27-DD12-DE12</f>
        <v>0</v>
      </c>
      <c r="DD28" s="474">
        <f>DD20-DD21-DD23-DD25-DD26-DD27-DE13</f>
        <v>1.7280399333685637E-11</v>
      </c>
      <c r="DE28" s="476">
        <f>DE20-DE21-DE23-DE25-DE26-DE27</f>
        <v>-1.3997691894473974E-12</v>
      </c>
    </row>
    <row r="29" spans="1:109">
      <c r="E29" s="477">
        <f>E17+E21</f>
        <v>31583.081999999999</v>
      </c>
      <c r="J29" s="477">
        <f>J17+J21</f>
        <v>29790.99</v>
      </c>
      <c r="O29" s="477">
        <f>O17+O21</f>
        <v>30499.741000000002</v>
      </c>
      <c r="T29" s="477">
        <f>T17+T21</f>
        <v>91873.812999999995</v>
      </c>
      <c r="Y29" s="477">
        <f>Y17+Y21</f>
        <v>27320.709000000003</v>
      </c>
      <c r="AD29" s="477">
        <f>AD17+AD21</f>
        <v>27201.402000000002</v>
      </c>
      <c r="AI29" s="477">
        <f>AI17+AI21</f>
        <v>25696.988999999998</v>
      </c>
      <c r="AN29" s="478">
        <f>AI29+AD29+Y29</f>
        <v>80219.100000000006</v>
      </c>
      <c r="AS29" s="478">
        <f>AN29+AI29+AD29</f>
        <v>133117.49100000001</v>
      </c>
      <c r="AX29" s="477">
        <f>AX17+AX21</f>
        <v>28119.562000000002</v>
      </c>
      <c r="BC29" s="477">
        <f>BC17+BC21</f>
        <v>26701.764000000003</v>
      </c>
      <c r="BH29" s="477">
        <f>BH17+BH21</f>
        <v>25035.249</v>
      </c>
      <c r="BM29" s="478">
        <f>BH29+BC29+AX29</f>
        <v>79856.575000000012</v>
      </c>
      <c r="BR29" s="477">
        <f>BR17+BR21</f>
        <v>29066.859</v>
      </c>
      <c r="BW29" s="477">
        <f>BW17+BW21</f>
        <v>28991.059000000001</v>
      </c>
      <c r="CB29" s="477">
        <f>CB17+CB21</f>
        <v>31945.466</v>
      </c>
      <c r="CG29" s="478">
        <f>CB29+BW29+BR29</f>
        <v>90003.384000000005</v>
      </c>
      <c r="CL29" s="477">
        <f>CL17+CL21</f>
        <v>341952.87599999999</v>
      </c>
      <c r="CQ29" s="477">
        <f>CQ17+CQ21</f>
        <v>365038.42800000001</v>
      </c>
      <c r="DA29" s="479">
        <f>DA17+DA21</f>
        <v>341952.87599999999</v>
      </c>
      <c r="DB29" s="480"/>
      <c r="DC29" s="480"/>
      <c r="DD29" s="480"/>
      <c r="DE29" s="480"/>
    </row>
    <row r="30" spans="1:109" s="40" customFormat="1">
      <c r="B30" s="41"/>
      <c r="C30" s="41"/>
      <c r="D30" s="41"/>
    </row>
    <row r="31" spans="1:109" s="40" customFormat="1">
      <c r="B31" s="41"/>
      <c r="C31" s="41"/>
      <c r="D31" s="41"/>
    </row>
    <row r="32" spans="1:109" s="40" customFormat="1">
      <c r="B32" s="41"/>
      <c r="C32" s="41"/>
      <c r="D32" s="41"/>
    </row>
    <row r="33" spans="2:4" s="40" customFormat="1">
      <c r="B33" s="41"/>
      <c r="C33" s="41"/>
      <c r="D33" s="41"/>
    </row>
    <row r="34" spans="2:4" s="40" customFormat="1">
      <c r="B34" s="41"/>
      <c r="C34" s="41"/>
      <c r="D34" s="41"/>
    </row>
    <row r="35" spans="2:4" s="40" customFormat="1">
      <c r="B35" s="41"/>
      <c r="C35" s="41"/>
      <c r="D35" s="41"/>
    </row>
    <row r="36" spans="2:4" s="40" customFormat="1">
      <c r="B36" s="41"/>
      <c r="C36" s="41"/>
      <c r="D36" s="41"/>
    </row>
    <row r="37" spans="2:4" s="40" customFormat="1">
      <c r="B37" s="41"/>
      <c r="C37" s="41"/>
      <c r="D37" s="41"/>
    </row>
    <row r="38" spans="2:4" s="40" customFormat="1">
      <c r="B38" s="41"/>
      <c r="C38" s="41"/>
      <c r="D38" s="41"/>
    </row>
    <row r="39" spans="2:4" s="40" customFormat="1">
      <c r="B39" s="41"/>
      <c r="C39" s="41"/>
      <c r="D39" s="41"/>
    </row>
    <row r="40" spans="2:4" s="40" customFormat="1">
      <c r="B40" s="41"/>
      <c r="C40" s="41"/>
      <c r="D40" s="41"/>
    </row>
    <row r="41" spans="2:4" s="40" customFormat="1">
      <c r="B41" s="41"/>
      <c r="C41" s="41"/>
      <c r="D41" s="41"/>
    </row>
    <row r="42" spans="2:4" s="40" customFormat="1">
      <c r="B42" s="41"/>
      <c r="C42" s="41"/>
      <c r="D42" s="41"/>
    </row>
    <row r="43" spans="2:4" s="40" customFormat="1">
      <c r="B43" s="41"/>
      <c r="C43" s="41"/>
      <c r="D43" s="41"/>
    </row>
    <row r="44" spans="2:4" s="40" customFormat="1">
      <c r="B44" s="41"/>
      <c r="C44" s="41"/>
      <c r="D44" s="41"/>
    </row>
    <row r="45" spans="2:4" s="40" customFormat="1">
      <c r="B45" s="41"/>
      <c r="C45" s="41"/>
      <c r="D45" s="41"/>
    </row>
    <row r="46" spans="2:4" s="40" customFormat="1">
      <c r="B46" s="41"/>
      <c r="C46" s="41"/>
      <c r="D46" s="41"/>
    </row>
    <row r="47" spans="2:4" s="40" customFormat="1">
      <c r="B47" s="41"/>
      <c r="C47" s="41"/>
      <c r="D47" s="41"/>
    </row>
    <row r="48" spans="2:4" s="40" customFormat="1">
      <c r="B48" s="41"/>
      <c r="C48" s="41"/>
      <c r="D48" s="41"/>
    </row>
    <row r="49" spans="2:4" s="40" customFormat="1">
      <c r="B49" s="41"/>
      <c r="C49" s="41"/>
      <c r="D49" s="41"/>
    </row>
    <row r="50" spans="2:4" s="40" customFormat="1">
      <c r="B50" s="41"/>
      <c r="C50" s="41"/>
      <c r="D50" s="41"/>
    </row>
    <row r="51" spans="2:4" s="40" customFormat="1">
      <c r="B51" s="41"/>
      <c r="C51" s="41"/>
      <c r="D51" s="41"/>
    </row>
    <row r="52" spans="2:4" s="40" customFormat="1">
      <c r="B52" s="41"/>
      <c r="C52" s="41"/>
      <c r="D52" s="41"/>
    </row>
    <row r="53" spans="2:4" s="40" customFormat="1">
      <c r="B53" s="41"/>
      <c r="C53" s="41"/>
      <c r="D53" s="41"/>
    </row>
    <row r="54" spans="2:4" s="40" customFormat="1">
      <c r="B54" s="41"/>
      <c r="C54" s="41"/>
      <c r="D54" s="41"/>
    </row>
    <row r="55" spans="2:4" s="40" customFormat="1">
      <c r="B55" s="41"/>
      <c r="C55" s="41"/>
      <c r="D55" s="41"/>
    </row>
    <row r="56" spans="2:4" s="40" customFormat="1">
      <c r="B56" s="41"/>
      <c r="C56" s="41"/>
      <c r="D56" s="41"/>
    </row>
    <row r="57" spans="2:4" s="40" customFormat="1">
      <c r="B57" s="41"/>
      <c r="C57" s="41"/>
      <c r="D57" s="41"/>
    </row>
    <row r="58" spans="2:4" s="40" customFormat="1">
      <c r="B58" s="41"/>
      <c r="C58" s="41"/>
      <c r="D58" s="41"/>
    </row>
    <row r="59" spans="2:4" s="40" customFormat="1">
      <c r="B59" s="41"/>
      <c r="C59" s="41"/>
      <c r="D59" s="41"/>
    </row>
    <row r="60" spans="2:4" s="40" customFormat="1">
      <c r="B60" s="41"/>
      <c r="C60" s="41"/>
      <c r="D60" s="41"/>
    </row>
    <row r="61" spans="2:4" s="40" customFormat="1">
      <c r="B61" s="41"/>
      <c r="C61" s="41"/>
      <c r="D61" s="41"/>
    </row>
    <row r="62" spans="2:4" s="40" customFormat="1">
      <c r="B62" s="41"/>
      <c r="C62" s="41"/>
      <c r="D62" s="41"/>
    </row>
    <row r="63" spans="2:4" s="40" customFormat="1">
      <c r="B63" s="41"/>
      <c r="C63" s="41"/>
      <c r="D63" s="41"/>
    </row>
    <row r="64" spans="2:4" s="40" customFormat="1">
      <c r="B64" s="41"/>
      <c r="C64" s="41"/>
      <c r="D64" s="41"/>
    </row>
    <row r="65" spans="2:4" s="40" customFormat="1">
      <c r="B65" s="41"/>
      <c r="C65" s="41"/>
      <c r="D65" s="41"/>
    </row>
    <row r="66" spans="2:4" s="40" customFormat="1">
      <c r="B66" s="41"/>
      <c r="C66" s="41"/>
      <c r="D66" s="41"/>
    </row>
    <row r="67" spans="2:4" s="40" customFormat="1">
      <c r="B67" s="41"/>
      <c r="C67" s="41"/>
      <c r="D67" s="41"/>
    </row>
    <row r="68" spans="2:4" s="40" customFormat="1">
      <c r="B68" s="41"/>
      <c r="C68" s="41"/>
      <c r="D68" s="41"/>
    </row>
    <row r="69" spans="2:4" s="40" customFormat="1">
      <c r="B69" s="41"/>
      <c r="C69" s="41"/>
      <c r="D69" s="41"/>
    </row>
    <row r="70" spans="2:4" s="40" customFormat="1">
      <c r="B70" s="41"/>
      <c r="C70" s="41"/>
      <c r="D70" s="41"/>
    </row>
    <row r="71" spans="2:4" s="40" customFormat="1">
      <c r="B71" s="41"/>
      <c r="C71" s="41"/>
      <c r="D71" s="41"/>
    </row>
    <row r="72" spans="2:4" s="40" customFormat="1">
      <c r="B72" s="41"/>
      <c r="C72" s="41"/>
      <c r="D72" s="41"/>
    </row>
    <row r="73" spans="2:4" s="40" customFormat="1">
      <c r="B73" s="41"/>
      <c r="C73" s="41"/>
      <c r="D73" s="41"/>
    </row>
  </sheetData>
  <mergeCells count="14">
    <mergeCell ref="J4:N4"/>
    <mergeCell ref="O4:S4"/>
    <mergeCell ref="Y4:AC4"/>
    <mergeCell ref="A2:CP2"/>
    <mergeCell ref="AI4:AM4"/>
    <mergeCell ref="AN4:AR4"/>
    <mergeCell ref="AS4:AU4"/>
    <mergeCell ref="BM4:BQ4"/>
    <mergeCell ref="CG4:CK4"/>
    <mergeCell ref="A4:A5"/>
    <mergeCell ref="B4:B5"/>
    <mergeCell ref="C4:C5"/>
    <mergeCell ref="D4:D5"/>
    <mergeCell ref="E4:I4"/>
  </mergeCells>
  <dataValidations count="1">
    <dataValidation type="decimal" allowBlank="1" showInputMessage="1" showErrorMessage="1" error="Ввведеное значение неверно" sqref="CW21:CZ21 AJ10:AM16 CR21:CU21 CR19:CU19 CR23:CU27 BI19:BL19 AE21:AH21 AE19:AH19 CR10:CU16 AE23:AH27 Z23:AC27 Z21:AC21 Z19:AC19 Z10:AC16 P10:S16 K19:N19 K10:N16 K21:N21 F10:I16 U21:X21 K23:N27 F23:I27 F21:I21 F19:I19 DB10:DE16 P19:S19 AJ21:AM21 AJ19:AM19 AE10:AH16 U19:X19 AT23:AW27 P21:S21 CM23:CP27 AJ23:AM27 U23:X27 BD21:BG21 AY19:BB19 AO10:AR17 AY23:BB27 AY21:BB21 BD23:BG27 BD10:BG16 AO23:AR27 AN29 BD19:BG19 CW23:CZ27 CW10:CZ16 P23:S27 BI10:BL16 BI23:BL27 BI21:BL21 BX23:CA27 BX21:CA21 BX19:CA19 BS19:BV19 BS21:BV21 BS23:BV27 BS10:BV16 BX10:CA16 CC19:CF19 CC10:CF16 CC21:CF21 AT10:AW17 AY10:BB16 BN10:BQ17 U10:X17 BM29 BN19:BQ21 CW19:CZ19 CM19:CP19 BN23:BQ27 AO19:AR21 CM21:CP21 AT19:AW21 AS29 CC23:CF27 CH10:CK17 CH23:CK27 CG29 CH19:CK21 DB21:DE21 CM10:CP16 DB19:DE19 DB23:DE27 DB17 DD17:DE17">
      <formula1>-1000000000000000</formula1>
      <formula2>1000000000000000</formula2>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BD67"/>
  <sheetViews>
    <sheetView view="pageBreakPreview" topLeftCell="A2" zoomScale="60" workbookViewId="0">
      <selection activeCell="A2" sqref="A2:BD2"/>
    </sheetView>
  </sheetViews>
  <sheetFormatPr defaultRowHeight="12.75"/>
  <cols>
    <col min="1" max="1" width="4.7109375" customWidth="1"/>
    <col min="2" max="2" width="17.28515625" customWidth="1"/>
    <col min="3" max="3" width="5.42578125" customWidth="1"/>
    <col min="4" max="4" width="10.140625" customWidth="1"/>
    <col min="5" max="5" width="12.42578125" hidden="1" customWidth="1"/>
    <col min="6" max="6" width="14" hidden="1" customWidth="1"/>
    <col min="7" max="7" width="11.85546875" hidden="1" customWidth="1"/>
    <col min="8" max="14" width="10.140625" hidden="1" customWidth="1"/>
    <col min="15" max="15" width="11.5703125" hidden="1" customWidth="1"/>
    <col min="16" max="36" width="10.140625" hidden="1" customWidth="1"/>
    <col min="37" max="52" width="0" hidden="1" customWidth="1"/>
    <col min="53" max="53" width="11.5703125" customWidth="1"/>
    <col min="55" max="55" width="10.140625" bestFit="1" customWidth="1"/>
  </cols>
  <sheetData>
    <row r="1" spans="1:56" hidden="1">
      <c r="A1" s="1" t="e">
        <f>[2]Справочники!E13</f>
        <v>#REF!</v>
      </c>
      <c r="B1" s="2" t="e">
        <f>[2]Справочники!D21</f>
        <v>#REF!</v>
      </c>
      <c r="L1" s="4"/>
      <c r="M1" s="4"/>
      <c r="N1" s="4"/>
      <c r="O1" s="4"/>
      <c r="P1" s="4"/>
      <c r="Q1" s="4"/>
      <c r="R1" s="4"/>
      <c r="S1" s="4"/>
      <c r="T1" s="4"/>
      <c r="U1" s="4"/>
      <c r="V1" s="4"/>
      <c r="W1" s="4"/>
      <c r="X1" s="4"/>
      <c r="Y1" s="4"/>
      <c r="Z1" s="4"/>
      <c r="AA1" s="4"/>
      <c r="AB1" s="4"/>
      <c r="AC1" s="4"/>
      <c r="AD1" s="4"/>
      <c r="AE1" s="4"/>
      <c r="AF1" s="4"/>
      <c r="AG1" s="4"/>
    </row>
    <row r="2" spans="1:56" ht="44.25" customHeight="1">
      <c r="A2" s="522" t="s">
        <v>111</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39"/>
      <c r="AL2" s="539"/>
      <c r="AM2" s="539"/>
      <c r="AN2" s="539"/>
      <c r="AO2" s="539"/>
      <c r="AP2" s="539"/>
      <c r="AQ2" s="539"/>
      <c r="AR2" s="539"/>
      <c r="AS2" s="539"/>
      <c r="AT2" s="539"/>
      <c r="AU2" s="539"/>
      <c r="AV2" s="539"/>
      <c r="AW2" s="539"/>
      <c r="AX2" s="539"/>
      <c r="AY2" s="539"/>
      <c r="AZ2" s="539"/>
      <c r="BA2" s="539"/>
      <c r="BB2" s="539"/>
      <c r="BC2" s="539"/>
      <c r="BD2" s="539"/>
    </row>
    <row r="3" spans="1:56" ht="13.5" thickBot="1"/>
    <row r="4" spans="1:56" ht="38.25" customHeight="1">
      <c r="A4" s="516" t="s">
        <v>98</v>
      </c>
      <c r="B4" s="526" t="s">
        <v>2</v>
      </c>
      <c r="C4" s="248"/>
      <c r="D4" s="540" t="s">
        <v>154</v>
      </c>
      <c r="E4" s="528">
        <v>41640</v>
      </c>
      <c r="F4" s="526"/>
      <c r="G4" s="526"/>
      <c r="H4" s="527"/>
      <c r="I4" s="528">
        <v>41671</v>
      </c>
      <c r="J4" s="526"/>
      <c r="K4" s="526"/>
      <c r="L4" s="540"/>
      <c r="M4" s="538">
        <v>41699</v>
      </c>
      <c r="N4" s="530"/>
      <c r="O4" s="530"/>
      <c r="P4" s="532"/>
      <c r="Q4" s="531">
        <v>41730</v>
      </c>
      <c r="R4" s="530"/>
      <c r="S4" s="530"/>
      <c r="T4" s="532"/>
      <c r="U4" s="538">
        <v>41760</v>
      </c>
      <c r="V4" s="530"/>
      <c r="W4" s="530"/>
      <c r="X4" s="532"/>
      <c r="Y4" s="538">
        <v>41791</v>
      </c>
      <c r="Z4" s="530"/>
      <c r="AA4" s="530"/>
      <c r="AB4" s="532"/>
      <c r="AC4" s="538">
        <v>41821</v>
      </c>
      <c r="AD4" s="530"/>
      <c r="AE4" s="530"/>
      <c r="AF4" s="532"/>
      <c r="AG4" s="538">
        <v>41852</v>
      </c>
      <c r="AH4" s="530"/>
      <c r="AI4" s="530"/>
      <c r="AJ4" s="532"/>
      <c r="AK4" s="538">
        <v>41883</v>
      </c>
      <c r="AL4" s="530"/>
      <c r="AM4" s="530"/>
      <c r="AN4" s="532"/>
      <c r="AO4" s="538">
        <v>41913</v>
      </c>
      <c r="AP4" s="530"/>
      <c r="AQ4" s="530"/>
      <c r="AR4" s="530"/>
      <c r="AS4" s="538">
        <v>41944</v>
      </c>
      <c r="AT4" s="530"/>
      <c r="AU4" s="530"/>
      <c r="AV4" s="532"/>
      <c r="AW4" s="538">
        <v>41974</v>
      </c>
      <c r="AX4" s="530"/>
      <c r="AY4" s="530"/>
      <c r="AZ4" s="532"/>
      <c r="BA4" s="531" t="s">
        <v>439</v>
      </c>
      <c r="BB4" s="530"/>
      <c r="BC4" s="530"/>
      <c r="BD4" s="532"/>
    </row>
    <row r="5" spans="1:56">
      <c r="A5" s="517"/>
      <c r="B5" s="524"/>
      <c r="C5" s="255"/>
      <c r="D5" s="541"/>
      <c r="E5" s="252" t="s">
        <v>4</v>
      </c>
      <c r="F5" s="255" t="s">
        <v>5</v>
      </c>
      <c r="G5" s="255" t="s">
        <v>6</v>
      </c>
      <c r="H5" s="7" t="s">
        <v>7</v>
      </c>
      <c r="I5" s="252" t="s">
        <v>4</v>
      </c>
      <c r="J5" s="255" t="s">
        <v>5</v>
      </c>
      <c r="K5" s="255" t="s">
        <v>6</v>
      </c>
      <c r="L5" s="256" t="s">
        <v>7</v>
      </c>
      <c r="M5" s="132" t="s">
        <v>4</v>
      </c>
      <c r="N5" s="8" t="s">
        <v>5</v>
      </c>
      <c r="O5" s="8" t="s">
        <v>6</v>
      </c>
      <c r="P5" s="133" t="s">
        <v>7</v>
      </c>
      <c r="Q5" s="252" t="s">
        <v>4</v>
      </c>
      <c r="R5" s="255" t="s">
        <v>5</v>
      </c>
      <c r="S5" s="255" t="s">
        <v>6</v>
      </c>
      <c r="T5" s="7" t="s">
        <v>7</v>
      </c>
      <c r="U5" s="252" t="s">
        <v>4</v>
      </c>
      <c r="V5" s="255" t="s">
        <v>5</v>
      </c>
      <c r="W5" s="255" t="s">
        <v>6</v>
      </c>
      <c r="X5" s="7" t="s">
        <v>7</v>
      </c>
      <c r="Y5" s="252" t="s">
        <v>4</v>
      </c>
      <c r="Z5" s="255" t="s">
        <v>5</v>
      </c>
      <c r="AA5" s="255" t="s">
        <v>6</v>
      </c>
      <c r="AB5" s="7" t="s">
        <v>7</v>
      </c>
      <c r="AC5" s="252" t="s">
        <v>4</v>
      </c>
      <c r="AD5" s="255" t="s">
        <v>5</v>
      </c>
      <c r="AE5" s="255" t="s">
        <v>6</v>
      </c>
      <c r="AF5" s="7" t="s">
        <v>7</v>
      </c>
      <c r="AG5" s="252" t="s">
        <v>4</v>
      </c>
      <c r="AH5" s="255" t="s">
        <v>5</v>
      </c>
      <c r="AI5" s="255" t="s">
        <v>6</v>
      </c>
      <c r="AJ5" s="7" t="s">
        <v>7</v>
      </c>
      <c r="AK5" s="252" t="s">
        <v>4</v>
      </c>
      <c r="AL5" s="255" t="s">
        <v>5</v>
      </c>
      <c r="AM5" s="255" t="s">
        <v>6</v>
      </c>
      <c r="AN5" s="7" t="s">
        <v>7</v>
      </c>
      <c r="AO5" s="252" t="s">
        <v>4</v>
      </c>
      <c r="AP5" s="255" t="s">
        <v>5</v>
      </c>
      <c r="AQ5" s="255" t="s">
        <v>6</v>
      </c>
      <c r="AR5" s="256" t="s">
        <v>7</v>
      </c>
      <c r="AS5" s="252" t="s">
        <v>4</v>
      </c>
      <c r="AT5" s="255" t="s">
        <v>5</v>
      </c>
      <c r="AU5" s="255" t="s">
        <v>6</v>
      </c>
      <c r="AV5" s="7" t="s">
        <v>7</v>
      </c>
      <c r="AW5" s="252" t="s">
        <v>4</v>
      </c>
      <c r="AX5" s="255" t="s">
        <v>5</v>
      </c>
      <c r="AY5" s="255" t="s">
        <v>6</v>
      </c>
      <c r="AZ5" s="7" t="s">
        <v>7</v>
      </c>
      <c r="BA5" s="252" t="s">
        <v>4</v>
      </c>
      <c r="BB5" s="255" t="s">
        <v>5</v>
      </c>
      <c r="BC5" s="255" t="s">
        <v>6</v>
      </c>
      <c r="BD5" s="7" t="s">
        <v>7</v>
      </c>
    </row>
    <row r="6" spans="1:56" ht="11.25" hidden="1" customHeight="1">
      <c r="A6" s="252"/>
      <c r="B6" s="255"/>
      <c r="C6" s="255"/>
      <c r="D6" s="140"/>
      <c r="E6" s="252">
        <v>2007</v>
      </c>
      <c r="F6" s="255">
        <v>2007</v>
      </c>
      <c r="G6" s="255">
        <v>2007</v>
      </c>
      <c r="H6" s="7">
        <v>2007</v>
      </c>
      <c r="I6" s="252">
        <v>2008</v>
      </c>
      <c r="J6" s="255">
        <v>2008</v>
      </c>
      <c r="K6" s="255">
        <v>2008</v>
      </c>
      <c r="L6" s="256">
        <v>2008</v>
      </c>
      <c r="M6" s="9"/>
      <c r="N6" s="10"/>
      <c r="O6" s="10"/>
      <c r="P6" s="10"/>
      <c r="Q6" s="9"/>
      <c r="R6" s="10"/>
      <c r="S6" s="10"/>
      <c r="T6" s="11"/>
      <c r="U6" s="9"/>
      <c r="V6" s="10"/>
      <c r="W6" s="10"/>
      <c r="X6" s="11"/>
      <c r="Y6" s="9"/>
      <c r="Z6" s="10"/>
      <c r="AA6" s="10"/>
      <c r="AB6" s="11"/>
      <c r="AC6" s="9"/>
      <c r="AD6" s="10"/>
      <c r="AE6" s="10"/>
      <c r="AF6" s="11"/>
      <c r="AG6" s="9"/>
      <c r="AH6" s="10"/>
      <c r="AI6" s="10"/>
      <c r="AJ6" s="11"/>
      <c r="AK6" s="9"/>
      <c r="AL6" s="10"/>
      <c r="AM6" s="10"/>
      <c r="AN6" s="11"/>
      <c r="AO6" s="9"/>
      <c r="AP6" s="10"/>
      <c r="AQ6" s="10"/>
      <c r="AR6" s="10"/>
      <c r="AS6" s="9"/>
      <c r="AT6" s="10"/>
      <c r="AU6" s="10"/>
      <c r="AV6" s="11"/>
      <c r="AW6" s="9"/>
      <c r="AX6" s="10"/>
      <c r="AY6" s="10"/>
      <c r="AZ6" s="11"/>
      <c r="BA6" s="9"/>
      <c r="BB6" s="10"/>
      <c r="BC6" s="10"/>
      <c r="BD6" s="11"/>
    </row>
    <row r="7" spans="1:56" ht="11.25" hidden="1" customHeight="1">
      <c r="A7" s="252"/>
      <c r="B7" s="255"/>
      <c r="C7" s="255"/>
      <c r="D7" s="140"/>
      <c r="E7" s="252" t="str">
        <f t="shared" ref="E7:L7" si="0">E5</f>
        <v>ВН</v>
      </c>
      <c r="F7" s="255" t="str">
        <f t="shared" si="0"/>
        <v>СН1</v>
      </c>
      <c r="G7" s="255" t="str">
        <f t="shared" si="0"/>
        <v>СН2</v>
      </c>
      <c r="H7" s="7" t="str">
        <f t="shared" si="0"/>
        <v>НН</v>
      </c>
      <c r="I7" s="252" t="str">
        <f t="shared" si="0"/>
        <v>ВН</v>
      </c>
      <c r="J7" s="255" t="str">
        <f t="shared" si="0"/>
        <v>СН1</v>
      </c>
      <c r="K7" s="255" t="str">
        <f t="shared" si="0"/>
        <v>СН2</v>
      </c>
      <c r="L7" s="256" t="str">
        <f t="shared" si="0"/>
        <v>НН</v>
      </c>
      <c r="M7" s="9"/>
      <c r="N7" s="10"/>
      <c r="O7" s="10"/>
      <c r="P7" s="10"/>
      <c r="Q7" s="9"/>
      <c r="R7" s="10"/>
      <c r="S7" s="10"/>
      <c r="T7" s="11"/>
      <c r="U7" s="9"/>
      <c r="V7" s="10"/>
      <c r="W7" s="10"/>
      <c r="X7" s="11"/>
      <c r="Y7" s="9"/>
      <c r="Z7" s="10"/>
      <c r="AA7" s="10"/>
      <c r="AB7" s="11"/>
      <c r="AC7" s="9"/>
      <c r="AD7" s="10"/>
      <c r="AE7" s="10"/>
      <c r="AF7" s="11"/>
      <c r="AG7" s="9"/>
      <c r="AH7" s="10"/>
      <c r="AI7" s="10"/>
      <c r="AJ7" s="11"/>
      <c r="AK7" s="9"/>
      <c r="AL7" s="10"/>
      <c r="AM7" s="10"/>
      <c r="AN7" s="11"/>
      <c r="AO7" s="9"/>
      <c r="AP7" s="10"/>
      <c r="AQ7" s="10"/>
      <c r="AR7" s="10"/>
      <c r="AS7" s="9"/>
      <c r="AT7" s="10"/>
      <c r="AU7" s="10"/>
      <c r="AV7" s="11"/>
      <c r="AW7" s="9"/>
      <c r="AX7" s="10"/>
      <c r="AY7" s="10"/>
      <c r="AZ7" s="11"/>
      <c r="BA7" s="9"/>
      <c r="BB7" s="10"/>
      <c r="BC7" s="10"/>
      <c r="BD7" s="11"/>
    </row>
    <row r="8" spans="1:56" ht="11.25" hidden="1" customHeight="1">
      <c r="A8" s="252"/>
      <c r="B8" s="255"/>
      <c r="C8" s="255"/>
      <c r="D8" s="140"/>
      <c r="E8" s="141" t="s">
        <v>156</v>
      </c>
      <c r="F8" s="142" t="s">
        <v>156</v>
      </c>
      <c r="G8" s="142" t="s">
        <v>156</v>
      </c>
      <c r="H8" s="143" t="s">
        <v>156</v>
      </c>
      <c r="I8" s="141" t="s">
        <v>157</v>
      </c>
      <c r="J8" s="142" t="s">
        <v>157</v>
      </c>
      <c r="K8" s="142" t="s">
        <v>157</v>
      </c>
      <c r="L8" s="144" t="s">
        <v>157</v>
      </c>
      <c r="M8" s="145"/>
      <c r="N8" s="146"/>
      <c r="O8" s="146"/>
      <c r="P8" s="146"/>
      <c r="Q8" s="145"/>
      <c r="R8" s="146"/>
      <c r="S8" s="146"/>
      <c r="T8" s="147"/>
      <c r="U8" s="145"/>
      <c r="V8" s="146"/>
      <c r="W8" s="146"/>
      <c r="X8" s="147"/>
      <c r="Y8" s="145"/>
      <c r="Z8" s="146"/>
      <c r="AA8" s="146"/>
      <c r="AB8" s="147"/>
      <c r="AC8" s="145"/>
      <c r="AD8" s="146"/>
      <c r="AE8" s="146"/>
      <c r="AF8" s="147"/>
      <c r="AG8" s="145"/>
      <c r="AH8" s="146"/>
      <c r="AI8" s="146"/>
      <c r="AJ8" s="147"/>
      <c r="AK8" s="145"/>
      <c r="AL8" s="146"/>
      <c r="AM8" s="146"/>
      <c r="AN8" s="147"/>
      <c r="AO8" s="145"/>
      <c r="AP8" s="146"/>
      <c r="AQ8" s="146"/>
      <c r="AR8" s="146"/>
      <c r="AS8" s="145"/>
      <c r="AT8" s="146"/>
      <c r="AU8" s="146"/>
      <c r="AV8" s="147"/>
      <c r="AW8" s="145"/>
      <c r="AX8" s="146"/>
      <c r="AY8" s="146"/>
      <c r="AZ8" s="147"/>
      <c r="BA8" s="145"/>
      <c r="BB8" s="146"/>
      <c r="BC8" s="146"/>
      <c r="BD8" s="147"/>
    </row>
    <row r="9" spans="1:56" ht="11.25" hidden="1" customHeight="1">
      <c r="A9" s="252"/>
      <c r="B9" s="255"/>
      <c r="C9" s="255"/>
      <c r="D9" s="140"/>
      <c r="E9" s="141" t="s">
        <v>158</v>
      </c>
      <c r="F9" s="142" t="s">
        <v>158</v>
      </c>
      <c r="G9" s="142" t="s">
        <v>158</v>
      </c>
      <c r="H9" s="143" t="s">
        <v>158</v>
      </c>
      <c r="I9" s="141" t="s">
        <v>158</v>
      </c>
      <c r="J9" s="142" t="s">
        <v>158</v>
      </c>
      <c r="K9" s="142" t="s">
        <v>158</v>
      </c>
      <c r="L9" s="144" t="s">
        <v>158</v>
      </c>
      <c r="M9" s="145"/>
      <c r="N9" s="146"/>
      <c r="O9" s="146"/>
      <c r="P9" s="146"/>
      <c r="Q9" s="145"/>
      <c r="R9" s="146"/>
      <c r="S9" s="146"/>
      <c r="T9" s="147"/>
      <c r="U9" s="145"/>
      <c r="V9" s="146"/>
      <c r="W9" s="146"/>
      <c r="X9" s="147"/>
      <c r="Y9" s="145"/>
      <c r="Z9" s="146"/>
      <c r="AA9" s="146"/>
      <c r="AB9" s="147"/>
      <c r="AC9" s="145"/>
      <c r="AD9" s="146"/>
      <c r="AE9" s="146"/>
      <c r="AF9" s="147"/>
      <c r="AG9" s="145"/>
      <c r="AH9" s="146"/>
      <c r="AI9" s="146"/>
      <c r="AJ9" s="147"/>
      <c r="AK9" s="145"/>
      <c r="AL9" s="146"/>
      <c r="AM9" s="146"/>
      <c r="AN9" s="147"/>
      <c r="AO9" s="145"/>
      <c r="AP9" s="146"/>
      <c r="AQ9" s="146"/>
      <c r="AR9" s="146"/>
      <c r="AS9" s="145"/>
      <c r="AT9" s="146"/>
      <c r="AU9" s="146"/>
      <c r="AV9" s="147"/>
      <c r="AW9" s="145"/>
      <c r="AX9" s="146"/>
      <c r="AY9" s="146"/>
      <c r="AZ9" s="147"/>
      <c r="BA9" s="145"/>
      <c r="BB9" s="146"/>
      <c r="BC9" s="146"/>
      <c r="BD9" s="147"/>
    </row>
    <row r="10" spans="1:56">
      <c r="A10" s="252" t="s">
        <v>159</v>
      </c>
      <c r="B10" s="255">
        <v>2</v>
      </c>
      <c r="C10" s="255"/>
      <c r="D10" s="256" t="s">
        <v>160</v>
      </c>
      <c r="E10" s="252"/>
      <c r="F10" s="255">
        <f t="shared" ref="F10:L10" si="1">E10+1</f>
        <v>1</v>
      </c>
      <c r="G10" s="255">
        <f t="shared" si="1"/>
        <v>2</v>
      </c>
      <c r="H10" s="7">
        <f t="shared" si="1"/>
        <v>3</v>
      </c>
      <c r="I10" s="252">
        <f t="shared" si="1"/>
        <v>4</v>
      </c>
      <c r="J10" s="255">
        <f t="shared" si="1"/>
        <v>5</v>
      </c>
      <c r="K10" s="255">
        <f t="shared" si="1"/>
        <v>6</v>
      </c>
      <c r="L10" s="256">
        <f t="shared" si="1"/>
        <v>7</v>
      </c>
      <c r="M10" s="252">
        <f>L10+1</f>
        <v>8</v>
      </c>
      <c r="N10" s="255">
        <f>M10+1</f>
        <v>9</v>
      </c>
      <c r="O10" s="255">
        <f>N10+1</f>
        <v>10</v>
      </c>
      <c r="P10" s="256">
        <f>O10+1</f>
        <v>11</v>
      </c>
      <c r="Q10" s="252">
        <v>28</v>
      </c>
      <c r="R10" s="255">
        <v>29</v>
      </c>
      <c r="S10" s="255">
        <v>30</v>
      </c>
      <c r="T10" s="256">
        <v>31</v>
      </c>
      <c r="U10" s="255">
        <v>32</v>
      </c>
      <c r="V10" s="255">
        <v>33</v>
      </c>
      <c r="W10" s="255">
        <v>34</v>
      </c>
      <c r="X10" s="255">
        <v>35</v>
      </c>
      <c r="Y10" s="255">
        <v>32</v>
      </c>
      <c r="Z10" s="255">
        <v>33</v>
      </c>
      <c r="AA10" s="255">
        <v>34</v>
      </c>
      <c r="AB10" s="255">
        <v>35</v>
      </c>
      <c r="AC10" s="255">
        <v>32</v>
      </c>
      <c r="AD10" s="255">
        <v>33</v>
      </c>
      <c r="AE10" s="255">
        <v>34</v>
      </c>
      <c r="AF10" s="255">
        <v>35</v>
      </c>
      <c r="AG10" s="255">
        <v>32</v>
      </c>
      <c r="AH10" s="255">
        <v>33</v>
      </c>
      <c r="AI10" s="255">
        <v>34</v>
      </c>
      <c r="AJ10" s="255">
        <v>35</v>
      </c>
      <c r="AK10" s="255">
        <v>32</v>
      </c>
      <c r="AL10" s="255">
        <v>33</v>
      </c>
      <c r="AM10" s="255">
        <v>34</v>
      </c>
      <c r="AN10" s="255">
        <v>35</v>
      </c>
      <c r="AO10" s="255">
        <v>32</v>
      </c>
      <c r="AP10" s="255">
        <v>33</v>
      </c>
      <c r="AQ10" s="255">
        <v>34</v>
      </c>
      <c r="AR10" s="256">
        <v>35</v>
      </c>
      <c r="AS10" s="252">
        <v>32</v>
      </c>
      <c r="AT10" s="255">
        <v>33</v>
      </c>
      <c r="AU10" s="255">
        <v>34</v>
      </c>
      <c r="AV10" s="7">
        <v>35</v>
      </c>
      <c r="AW10" s="252">
        <v>32</v>
      </c>
      <c r="AX10" s="255">
        <v>33</v>
      </c>
      <c r="AY10" s="255">
        <v>34</v>
      </c>
      <c r="AZ10" s="7">
        <v>35</v>
      </c>
      <c r="BA10" s="252">
        <v>32</v>
      </c>
      <c r="BB10" s="255">
        <v>33</v>
      </c>
      <c r="BC10" s="255">
        <v>34</v>
      </c>
      <c r="BD10" s="7">
        <v>35</v>
      </c>
    </row>
    <row r="11" spans="1:56" ht="38.25">
      <c r="A11" s="19" t="s">
        <v>8</v>
      </c>
      <c r="B11" s="13" t="s">
        <v>112</v>
      </c>
      <c r="C11" s="13" t="s">
        <v>10</v>
      </c>
      <c r="D11" s="136" t="s">
        <v>113</v>
      </c>
      <c r="E11" s="15">
        <f t="shared" ref="E11:BD11" si="2">SUM(E12:E21)</f>
        <v>238.58799999999999</v>
      </c>
      <c r="F11" s="16">
        <f t="shared" si="2"/>
        <v>0</v>
      </c>
      <c r="G11" s="16">
        <f t="shared" si="2"/>
        <v>0</v>
      </c>
      <c r="H11" s="17">
        <f t="shared" si="2"/>
        <v>0</v>
      </c>
      <c r="I11" s="15">
        <f t="shared" si="2"/>
        <v>219.86500000000001</v>
      </c>
      <c r="J11" s="16">
        <f t="shared" si="2"/>
        <v>0</v>
      </c>
      <c r="K11" s="16">
        <f t="shared" si="2"/>
        <v>0</v>
      </c>
      <c r="L11" s="134">
        <f t="shared" si="2"/>
        <v>0</v>
      </c>
      <c r="M11" s="15">
        <f t="shared" si="2"/>
        <v>235.535</v>
      </c>
      <c r="N11" s="16">
        <f t="shared" si="2"/>
        <v>0</v>
      </c>
      <c r="O11" s="16">
        <f t="shared" si="2"/>
        <v>0</v>
      </c>
      <c r="P11" s="134">
        <f t="shared" si="2"/>
        <v>0</v>
      </c>
      <c r="Q11" s="15">
        <f t="shared" si="2"/>
        <v>194.77199999999999</v>
      </c>
      <c r="R11" s="16">
        <f t="shared" si="2"/>
        <v>0</v>
      </c>
      <c r="S11" s="16">
        <f t="shared" si="2"/>
        <v>0</v>
      </c>
      <c r="T11" s="134">
        <f t="shared" si="2"/>
        <v>0</v>
      </c>
      <c r="U11" s="15">
        <f t="shared" si="2"/>
        <v>202.374</v>
      </c>
      <c r="V11" s="16">
        <f t="shared" si="2"/>
        <v>0</v>
      </c>
      <c r="W11" s="16">
        <f t="shared" si="2"/>
        <v>0</v>
      </c>
      <c r="X11" s="134">
        <f t="shared" si="2"/>
        <v>0</v>
      </c>
      <c r="Y11" s="15">
        <f t="shared" si="2"/>
        <v>187.86199999999999</v>
      </c>
      <c r="Z11" s="16">
        <f t="shared" si="2"/>
        <v>0</v>
      </c>
      <c r="AA11" s="16">
        <f t="shared" si="2"/>
        <v>0</v>
      </c>
      <c r="AB11" s="134">
        <f t="shared" si="2"/>
        <v>0</v>
      </c>
      <c r="AC11" s="15">
        <f t="shared" si="2"/>
        <v>198.648</v>
      </c>
      <c r="AD11" s="16">
        <f t="shared" si="2"/>
        <v>0</v>
      </c>
      <c r="AE11" s="16">
        <f t="shared" si="2"/>
        <v>0</v>
      </c>
      <c r="AF11" s="134">
        <f t="shared" si="2"/>
        <v>0</v>
      </c>
      <c r="AG11" s="15">
        <f t="shared" si="2"/>
        <v>195.11600000000001</v>
      </c>
      <c r="AH11" s="16">
        <f t="shared" si="2"/>
        <v>0</v>
      </c>
      <c r="AI11" s="16">
        <f t="shared" si="2"/>
        <v>0</v>
      </c>
      <c r="AJ11" s="134">
        <f t="shared" si="2"/>
        <v>0</v>
      </c>
      <c r="AK11" s="15">
        <f t="shared" si="2"/>
        <v>191.04300000000001</v>
      </c>
      <c r="AL11" s="16">
        <f t="shared" si="2"/>
        <v>0</v>
      </c>
      <c r="AM11" s="16">
        <f t="shared" si="2"/>
        <v>0</v>
      </c>
      <c r="AN11" s="134">
        <f t="shared" si="2"/>
        <v>0</v>
      </c>
      <c r="AO11" s="15">
        <f t="shared" si="2"/>
        <v>202.548</v>
      </c>
      <c r="AP11" s="16">
        <f t="shared" si="2"/>
        <v>0</v>
      </c>
      <c r="AQ11" s="16">
        <f t="shared" si="2"/>
        <v>0</v>
      </c>
      <c r="AR11" s="134">
        <f t="shared" si="2"/>
        <v>0</v>
      </c>
      <c r="AS11" s="15">
        <f t="shared" si="2"/>
        <v>197.70500000000001</v>
      </c>
      <c r="AT11" s="16">
        <f t="shared" si="2"/>
        <v>0</v>
      </c>
      <c r="AU11" s="16">
        <f t="shared" si="2"/>
        <v>0</v>
      </c>
      <c r="AV11" s="17">
        <f t="shared" si="2"/>
        <v>0</v>
      </c>
      <c r="AW11" s="15">
        <f t="shared" si="2"/>
        <v>207.85900000000001</v>
      </c>
      <c r="AX11" s="16">
        <f t="shared" si="2"/>
        <v>0</v>
      </c>
      <c r="AY11" s="16">
        <f t="shared" si="2"/>
        <v>0</v>
      </c>
      <c r="AZ11" s="17">
        <f t="shared" si="2"/>
        <v>0</v>
      </c>
      <c r="BA11" s="15">
        <f t="shared" si="2"/>
        <v>2471.9149999999995</v>
      </c>
      <c r="BB11" s="16">
        <f t="shared" si="2"/>
        <v>0</v>
      </c>
      <c r="BC11" s="16">
        <f t="shared" si="2"/>
        <v>0</v>
      </c>
      <c r="BD11" s="17">
        <f t="shared" si="2"/>
        <v>0</v>
      </c>
    </row>
    <row r="12" spans="1:56" ht="50.1" customHeight="1">
      <c r="A12" s="19" t="s">
        <v>161</v>
      </c>
      <c r="B12" s="13" t="s">
        <v>155</v>
      </c>
      <c r="C12" s="13" t="s">
        <v>13</v>
      </c>
      <c r="D12" s="136" t="s">
        <v>113</v>
      </c>
      <c r="E12" s="148">
        <v>238.58799999999999</v>
      </c>
      <c r="F12" s="149"/>
      <c r="G12" s="149"/>
      <c r="H12" s="150"/>
      <c r="I12" s="148">
        <v>219.86500000000001</v>
      </c>
      <c r="J12" s="149"/>
      <c r="K12" s="149"/>
      <c r="L12" s="151"/>
      <c r="M12" s="148">
        <v>235.535</v>
      </c>
      <c r="N12" s="149"/>
      <c r="O12" s="149"/>
      <c r="P12" s="151"/>
      <c r="Q12" s="152">
        <v>194.77199999999999</v>
      </c>
      <c r="R12" s="149"/>
      <c r="S12" s="149"/>
      <c r="T12" s="151"/>
      <c r="U12" s="152">
        <v>202.374</v>
      </c>
      <c r="V12" s="149"/>
      <c r="W12" s="149"/>
      <c r="X12" s="151"/>
      <c r="Y12" s="152">
        <v>187.86199999999999</v>
      </c>
      <c r="Z12" s="149"/>
      <c r="AA12" s="149"/>
      <c r="AB12" s="151"/>
      <c r="AC12" s="152">
        <v>198.648</v>
      </c>
      <c r="AD12" s="149"/>
      <c r="AE12" s="149"/>
      <c r="AF12" s="151"/>
      <c r="AG12" s="152">
        <v>195.11600000000001</v>
      </c>
      <c r="AH12" s="149"/>
      <c r="AI12" s="149"/>
      <c r="AJ12" s="151"/>
      <c r="AK12" s="148">
        <v>191.04300000000001</v>
      </c>
      <c r="AL12" s="149"/>
      <c r="AM12" s="149"/>
      <c r="AN12" s="151"/>
      <c r="AO12" s="152">
        <v>202.548</v>
      </c>
      <c r="AP12" s="149"/>
      <c r="AQ12" s="149"/>
      <c r="AR12" s="151"/>
      <c r="AS12" s="148">
        <v>197.70500000000001</v>
      </c>
      <c r="AT12" s="149"/>
      <c r="AU12" s="149"/>
      <c r="AV12" s="150"/>
      <c r="AW12" s="152">
        <v>207.85900000000001</v>
      </c>
      <c r="AX12" s="149"/>
      <c r="AY12" s="149"/>
      <c r="AZ12" s="150"/>
      <c r="BA12" s="148">
        <f>E12+I12+M12+Q12+U12+Y12+AC12+AG12+AK12+AO12+AS12+AW12</f>
        <v>2471.9149999999995</v>
      </c>
      <c r="BB12" s="149"/>
      <c r="BC12" s="149"/>
      <c r="BD12" s="150"/>
    </row>
    <row r="13" spans="1:56" ht="45.6" customHeight="1">
      <c r="A13" s="19" t="s">
        <v>162</v>
      </c>
      <c r="B13" s="13" t="s">
        <v>114</v>
      </c>
      <c r="C13" s="13" t="s">
        <v>22</v>
      </c>
      <c r="D13" s="136" t="s">
        <v>113</v>
      </c>
      <c r="E13" s="152"/>
      <c r="F13" s="149"/>
      <c r="G13" s="149"/>
      <c r="H13" s="150"/>
      <c r="I13" s="152"/>
      <c r="J13" s="149"/>
      <c r="K13" s="149"/>
      <c r="L13" s="151"/>
      <c r="M13" s="152"/>
      <c r="N13" s="149"/>
      <c r="O13" s="149"/>
      <c r="P13" s="151"/>
      <c r="Q13" s="152"/>
      <c r="R13" s="149"/>
      <c r="S13" s="149"/>
      <c r="T13" s="151"/>
      <c r="U13" s="152"/>
      <c r="V13" s="149"/>
      <c r="W13" s="149"/>
      <c r="X13" s="151"/>
      <c r="Y13" s="152"/>
      <c r="Z13" s="149"/>
      <c r="AA13" s="149"/>
      <c r="AB13" s="151"/>
      <c r="AC13" s="152"/>
      <c r="AD13" s="149"/>
      <c r="AE13" s="149"/>
      <c r="AF13" s="151"/>
      <c r="AG13" s="152"/>
      <c r="AH13" s="149"/>
      <c r="AI13" s="149"/>
      <c r="AJ13" s="151"/>
      <c r="AK13" s="152"/>
      <c r="AL13" s="149"/>
      <c r="AM13" s="149"/>
      <c r="AN13" s="151"/>
      <c r="AO13" s="152"/>
      <c r="AP13" s="149"/>
      <c r="AQ13" s="149"/>
      <c r="AR13" s="151"/>
      <c r="AS13" s="152"/>
      <c r="AT13" s="149"/>
      <c r="AU13" s="149"/>
      <c r="AV13" s="150"/>
      <c r="AW13" s="152"/>
      <c r="AX13" s="149"/>
      <c r="AY13" s="149"/>
      <c r="AZ13" s="150"/>
      <c r="BA13" s="152"/>
      <c r="BB13" s="149"/>
      <c r="BC13" s="149"/>
      <c r="BD13" s="150"/>
    </row>
    <row r="14" spans="1:56" ht="42" customHeight="1">
      <c r="A14" s="19" t="s">
        <v>163</v>
      </c>
      <c r="B14" s="13" t="s">
        <v>115</v>
      </c>
      <c r="C14" s="13" t="s">
        <v>25</v>
      </c>
      <c r="D14" s="136" t="s">
        <v>113</v>
      </c>
      <c r="E14" s="152"/>
      <c r="F14" s="149"/>
      <c r="G14" s="149"/>
      <c r="H14" s="150"/>
      <c r="I14" s="152"/>
      <c r="J14" s="149"/>
      <c r="K14" s="149"/>
      <c r="L14" s="151"/>
      <c r="M14" s="152"/>
      <c r="N14" s="149"/>
      <c r="O14" s="149"/>
      <c r="P14" s="151"/>
      <c r="Q14" s="152"/>
      <c r="R14" s="149"/>
      <c r="S14" s="149"/>
      <c r="T14" s="151"/>
      <c r="U14" s="152"/>
      <c r="V14" s="149"/>
      <c r="W14" s="149"/>
      <c r="X14" s="151"/>
      <c r="Y14" s="152"/>
      <c r="Z14" s="149"/>
      <c r="AA14" s="149"/>
      <c r="AB14" s="151"/>
      <c r="AC14" s="152"/>
      <c r="AD14" s="149"/>
      <c r="AE14" s="149"/>
      <c r="AF14" s="151"/>
      <c r="AG14" s="152"/>
      <c r="AH14" s="149"/>
      <c r="AI14" s="149"/>
      <c r="AJ14" s="151"/>
      <c r="AK14" s="152"/>
      <c r="AL14" s="149"/>
      <c r="AM14" s="149"/>
      <c r="AN14" s="151"/>
      <c r="AO14" s="152"/>
      <c r="AP14" s="149"/>
      <c r="AQ14" s="149"/>
      <c r="AR14" s="151"/>
      <c r="AS14" s="152"/>
      <c r="AT14" s="149"/>
      <c r="AU14" s="149"/>
      <c r="AV14" s="150"/>
      <c r="AW14" s="152"/>
      <c r="AX14" s="149"/>
      <c r="AY14" s="149"/>
      <c r="AZ14" s="150"/>
      <c r="BA14" s="152"/>
      <c r="BB14" s="149"/>
      <c r="BC14" s="149"/>
      <c r="BD14" s="150"/>
    </row>
    <row r="15" spans="1:56" ht="42.6" customHeight="1">
      <c r="A15" s="19" t="s">
        <v>164</v>
      </c>
      <c r="B15" s="13" t="s">
        <v>116</v>
      </c>
      <c r="C15" s="13" t="s">
        <v>28</v>
      </c>
      <c r="D15" s="136" t="s">
        <v>113</v>
      </c>
      <c r="E15" s="152"/>
      <c r="F15" s="149"/>
      <c r="G15" s="149"/>
      <c r="H15" s="150"/>
      <c r="I15" s="152"/>
      <c r="J15" s="149"/>
      <c r="K15" s="149"/>
      <c r="L15" s="151"/>
      <c r="M15" s="152"/>
      <c r="N15" s="149"/>
      <c r="O15" s="149"/>
      <c r="P15" s="151"/>
      <c r="Q15" s="152"/>
      <c r="R15" s="149"/>
      <c r="S15" s="149"/>
      <c r="T15" s="151"/>
      <c r="U15" s="152"/>
      <c r="V15" s="149"/>
      <c r="W15" s="149"/>
      <c r="X15" s="151"/>
      <c r="Y15" s="152"/>
      <c r="Z15" s="149"/>
      <c r="AA15" s="149"/>
      <c r="AB15" s="151"/>
      <c r="AC15" s="152"/>
      <c r="AD15" s="149"/>
      <c r="AE15" s="149"/>
      <c r="AF15" s="151"/>
      <c r="AG15" s="152"/>
      <c r="AH15" s="149"/>
      <c r="AI15" s="149"/>
      <c r="AJ15" s="151"/>
      <c r="AK15" s="152"/>
      <c r="AL15" s="149"/>
      <c r="AM15" s="149"/>
      <c r="AN15" s="151"/>
      <c r="AO15" s="152"/>
      <c r="AP15" s="149"/>
      <c r="AQ15" s="149"/>
      <c r="AR15" s="151"/>
      <c r="AS15" s="152"/>
      <c r="AT15" s="149"/>
      <c r="AU15" s="149"/>
      <c r="AV15" s="150"/>
      <c r="AW15" s="152"/>
      <c r="AX15" s="149"/>
      <c r="AY15" s="149"/>
      <c r="AZ15" s="150"/>
      <c r="BA15" s="152"/>
      <c r="BB15" s="149"/>
      <c r="BC15" s="149"/>
      <c r="BD15" s="150"/>
    </row>
    <row r="16" spans="1:56" ht="36.950000000000003" customHeight="1">
      <c r="A16" s="19" t="s">
        <v>165</v>
      </c>
      <c r="B16" s="13" t="s">
        <v>117</v>
      </c>
      <c r="C16" s="13" t="s">
        <v>118</v>
      </c>
      <c r="D16" s="136" t="s">
        <v>113</v>
      </c>
      <c r="E16" s="152"/>
      <c r="F16" s="149"/>
      <c r="G16" s="149"/>
      <c r="H16" s="150"/>
      <c r="I16" s="152"/>
      <c r="J16" s="149"/>
      <c r="K16" s="149"/>
      <c r="L16" s="151"/>
      <c r="M16" s="152"/>
      <c r="N16" s="149"/>
      <c r="O16" s="149"/>
      <c r="P16" s="151"/>
      <c r="Q16" s="152"/>
      <c r="R16" s="149"/>
      <c r="S16" s="149"/>
      <c r="T16" s="151"/>
      <c r="U16" s="152"/>
      <c r="V16" s="149"/>
      <c r="W16" s="149"/>
      <c r="X16" s="151"/>
      <c r="Y16" s="152"/>
      <c r="Z16" s="149"/>
      <c r="AA16" s="149"/>
      <c r="AB16" s="151"/>
      <c r="AC16" s="152"/>
      <c r="AD16" s="149"/>
      <c r="AE16" s="149"/>
      <c r="AF16" s="151"/>
      <c r="AG16" s="152"/>
      <c r="AH16" s="149"/>
      <c r="AI16" s="149"/>
      <c r="AJ16" s="151"/>
      <c r="AK16" s="152"/>
      <c r="AL16" s="149"/>
      <c r="AM16" s="149"/>
      <c r="AN16" s="151"/>
      <c r="AO16" s="152"/>
      <c r="AP16" s="149"/>
      <c r="AQ16" s="149"/>
      <c r="AR16" s="151"/>
      <c r="AS16" s="152"/>
      <c r="AT16" s="149"/>
      <c r="AU16" s="149"/>
      <c r="AV16" s="150"/>
      <c r="AW16" s="152"/>
      <c r="AX16" s="149"/>
      <c r="AY16" s="149"/>
      <c r="AZ16" s="150"/>
      <c r="BA16" s="152"/>
      <c r="BB16" s="149"/>
      <c r="BC16" s="149"/>
      <c r="BD16" s="150"/>
    </row>
    <row r="17" spans="1:56" ht="38.25">
      <c r="A17" s="19" t="s">
        <v>166</v>
      </c>
      <c r="B17" s="13" t="s">
        <v>119</v>
      </c>
      <c r="C17" s="13" t="s">
        <v>120</v>
      </c>
      <c r="D17" s="136" t="s">
        <v>113</v>
      </c>
      <c r="E17" s="152"/>
      <c r="F17" s="149"/>
      <c r="G17" s="149"/>
      <c r="H17" s="150"/>
      <c r="I17" s="152"/>
      <c r="J17" s="149"/>
      <c r="K17" s="149"/>
      <c r="L17" s="151"/>
      <c r="M17" s="152"/>
      <c r="N17" s="149"/>
      <c r="O17" s="149"/>
      <c r="P17" s="151"/>
      <c r="Q17" s="152"/>
      <c r="R17" s="149"/>
      <c r="S17" s="149"/>
      <c r="T17" s="151"/>
      <c r="U17" s="152"/>
      <c r="V17" s="149"/>
      <c r="W17" s="149"/>
      <c r="X17" s="151"/>
      <c r="Y17" s="152"/>
      <c r="Z17" s="149"/>
      <c r="AA17" s="149"/>
      <c r="AB17" s="151"/>
      <c r="AC17" s="152"/>
      <c r="AD17" s="149"/>
      <c r="AE17" s="149"/>
      <c r="AF17" s="151"/>
      <c r="AG17" s="152"/>
      <c r="AH17" s="149"/>
      <c r="AI17" s="149"/>
      <c r="AJ17" s="151"/>
      <c r="AK17" s="152"/>
      <c r="AL17" s="149"/>
      <c r="AM17" s="149"/>
      <c r="AN17" s="151"/>
      <c r="AO17" s="152"/>
      <c r="AP17" s="149"/>
      <c r="AQ17" s="149"/>
      <c r="AR17" s="151"/>
      <c r="AS17" s="152"/>
      <c r="AT17" s="149"/>
      <c r="AU17" s="149"/>
      <c r="AV17" s="150"/>
      <c r="AW17" s="152"/>
      <c r="AX17" s="149"/>
      <c r="AY17" s="149"/>
      <c r="AZ17" s="150"/>
      <c r="BA17" s="152"/>
      <c r="BB17" s="149"/>
      <c r="BC17" s="149"/>
      <c r="BD17" s="150"/>
    </row>
    <row r="18" spans="1:56" ht="35.1" customHeight="1">
      <c r="A18" s="19" t="s">
        <v>167</v>
      </c>
      <c r="B18" s="13" t="s">
        <v>121</v>
      </c>
      <c r="C18" s="13" t="s">
        <v>122</v>
      </c>
      <c r="D18" s="136" t="s">
        <v>113</v>
      </c>
      <c r="E18" s="152"/>
      <c r="F18" s="149"/>
      <c r="G18" s="149"/>
      <c r="H18" s="150"/>
      <c r="I18" s="152"/>
      <c r="J18" s="149"/>
      <c r="K18" s="149"/>
      <c r="L18" s="151"/>
      <c r="M18" s="152"/>
      <c r="N18" s="149"/>
      <c r="O18" s="149"/>
      <c r="P18" s="151"/>
      <c r="Q18" s="152"/>
      <c r="R18" s="149"/>
      <c r="S18" s="149"/>
      <c r="T18" s="151"/>
      <c r="U18" s="152"/>
      <c r="V18" s="149"/>
      <c r="W18" s="149"/>
      <c r="X18" s="151"/>
      <c r="Y18" s="152"/>
      <c r="Z18" s="149"/>
      <c r="AA18" s="149"/>
      <c r="AB18" s="151"/>
      <c r="AC18" s="152"/>
      <c r="AD18" s="149"/>
      <c r="AE18" s="149"/>
      <c r="AF18" s="151"/>
      <c r="AG18" s="152"/>
      <c r="AH18" s="149"/>
      <c r="AI18" s="149"/>
      <c r="AJ18" s="151"/>
      <c r="AK18" s="152"/>
      <c r="AL18" s="149"/>
      <c r="AM18" s="149"/>
      <c r="AN18" s="151"/>
      <c r="AO18" s="152"/>
      <c r="AP18" s="149"/>
      <c r="AQ18" s="149"/>
      <c r="AR18" s="151"/>
      <c r="AS18" s="152"/>
      <c r="AT18" s="149"/>
      <c r="AU18" s="149"/>
      <c r="AV18" s="150"/>
      <c r="AW18" s="152"/>
      <c r="AX18" s="149"/>
      <c r="AY18" s="149"/>
      <c r="AZ18" s="150"/>
      <c r="BA18" s="152"/>
      <c r="BB18" s="149"/>
      <c r="BC18" s="149"/>
      <c r="BD18" s="150"/>
    </row>
    <row r="19" spans="1:56" ht="30.6" customHeight="1">
      <c r="A19" s="19" t="s">
        <v>168</v>
      </c>
      <c r="B19" s="13" t="s">
        <v>123</v>
      </c>
      <c r="C19" s="13" t="s">
        <v>124</v>
      </c>
      <c r="D19" s="136" t="s">
        <v>113</v>
      </c>
      <c r="E19" s="152"/>
      <c r="F19" s="149"/>
      <c r="G19" s="149"/>
      <c r="H19" s="150"/>
      <c r="I19" s="152"/>
      <c r="J19" s="149"/>
      <c r="K19" s="149"/>
      <c r="L19" s="151"/>
      <c r="M19" s="152"/>
      <c r="N19" s="149"/>
      <c r="O19" s="149"/>
      <c r="P19" s="151"/>
      <c r="Q19" s="152"/>
      <c r="R19" s="149"/>
      <c r="S19" s="149"/>
      <c r="T19" s="151"/>
      <c r="U19" s="152"/>
      <c r="V19" s="149"/>
      <c r="W19" s="149"/>
      <c r="X19" s="151"/>
      <c r="Y19" s="152"/>
      <c r="Z19" s="149"/>
      <c r="AA19" s="149"/>
      <c r="AB19" s="151"/>
      <c r="AC19" s="152"/>
      <c r="AD19" s="149"/>
      <c r="AE19" s="149"/>
      <c r="AF19" s="151"/>
      <c r="AG19" s="152"/>
      <c r="AH19" s="149"/>
      <c r="AI19" s="149"/>
      <c r="AJ19" s="151"/>
      <c r="AK19" s="152"/>
      <c r="AL19" s="149"/>
      <c r="AM19" s="149"/>
      <c r="AN19" s="151"/>
      <c r="AO19" s="152"/>
      <c r="AP19" s="149"/>
      <c r="AQ19" s="149"/>
      <c r="AR19" s="151"/>
      <c r="AS19" s="152"/>
      <c r="AT19" s="149"/>
      <c r="AU19" s="149"/>
      <c r="AV19" s="150"/>
      <c r="AW19" s="152"/>
      <c r="AX19" s="149"/>
      <c r="AY19" s="149"/>
      <c r="AZ19" s="150"/>
      <c r="BA19" s="152"/>
      <c r="BB19" s="149"/>
      <c r="BC19" s="149"/>
      <c r="BD19" s="150"/>
    </row>
    <row r="20" spans="1:56" ht="21.95" customHeight="1">
      <c r="A20" s="19" t="s">
        <v>169</v>
      </c>
      <c r="B20" s="13" t="s">
        <v>125</v>
      </c>
      <c r="C20" s="13" t="s">
        <v>126</v>
      </c>
      <c r="D20" s="136" t="s">
        <v>113</v>
      </c>
      <c r="E20" s="152"/>
      <c r="F20" s="149"/>
      <c r="G20" s="149"/>
      <c r="H20" s="150"/>
      <c r="I20" s="152"/>
      <c r="J20" s="149"/>
      <c r="K20" s="149"/>
      <c r="L20" s="151"/>
      <c r="M20" s="152"/>
      <c r="N20" s="149"/>
      <c r="O20" s="149"/>
      <c r="P20" s="151"/>
      <c r="Q20" s="152"/>
      <c r="R20" s="149"/>
      <c r="S20" s="149"/>
      <c r="T20" s="151"/>
      <c r="U20" s="152"/>
      <c r="V20" s="149"/>
      <c r="W20" s="149"/>
      <c r="X20" s="151"/>
      <c r="Y20" s="152"/>
      <c r="Z20" s="149"/>
      <c r="AA20" s="149"/>
      <c r="AB20" s="151"/>
      <c r="AC20" s="152"/>
      <c r="AD20" s="149"/>
      <c r="AE20" s="149"/>
      <c r="AF20" s="151"/>
      <c r="AG20" s="152"/>
      <c r="AH20" s="149"/>
      <c r="AI20" s="149"/>
      <c r="AJ20" s="151"/>
      <c r="AK20" s="152"/>
      <c r="AL20" s="149"/>
      <c r="AM20" s="149"/>
      <c r="AN20" s="151"/>
      <c r="AO20" s="152"/>
      <c r="AP20" s="149"/>
      <c r="AQ20" s="149"/>
      <c r="AR20" s="151"/>
      <c r="AS20" s="152"/>
      <c r="AT20" s="149"/>
      <c r="AU20" s="149"/>
      <c r="AV20" s="150"/>
      <c r="AW20" s="152"/>
      <c r="AX20" s="149"/>
      <c r="AY20" s="149"/>
      <c r="AZ20" s="150"/>
      <c r="BA20" s="152"/>
      <c r="BB20" s="149"/>
      <c r="BC20" s="149"/>
      <c r="BD20" s="150"/>
    </row>
    <row r="21" spans="1:56" ht="33" customHeight="1">
      <c r="A21" s="19" t="s">
        <v>170</v>
      </c>
      <c r="B21" s="13" t="s">
        <v>127</v>
      </c>
      <c r="C21" s="13" t="s">
        <v>128</v>
      </c>
      <c r="D21" s="136" t="s">
        <v>113</v>
      </c>
      <c r="E21" s="152"/>
      <c r="F21" s="149"/>
      <c r="G21" s="149"/>
      <c r="H21" s="150"/>
      <c r="I21" s="152"/>
      <c r="J21" s="149"/>
      <c r="K21" s="149"/>
      <c r="L21" s="151"/>
      <c r="M21" s="152"/>
      <c r="N21" s="149"/>
      <c r="O21" s="149"/>
      <c r="P21" s="151"/>
      <c r="Q21" s="152"/>
      <c r="R21" s="149"/>
      <c r="S21" s="149"/>
      <c r="T21" s="151"/>
      <c r="U21" s="152"/>
      <c r="V21" s="149"/>
      <c r="W21" s="149"/>
      <c r="X21" s="151"/>
      <c r="Y21" s="152"/>
      <c r="Z21" s="149"/>
      <c r="AA21" s="149"/>
      <c r="AB21" s="151"/>
      <c r="AC21" s="152"/>
      <c r="AD21" s="149"/>
      <c r="AE21" s="149"/>
      <c r="AF21" s="151"/>
      <c r="AG21" s="152"/>
      <c r="AH21" s="149"/>
      <c r="AI21" s="149"/>
      <c r="AJ21" s="151"/>
      <c r="AK21" s="152"/>
      <c r="AL21" s="149"/>
      <c r="AM21" s="149"/>
      <c r="AN21" s="151"/>
      <c r="AO21" s="152"/>
      <c r="AP21" s="149"/>
      <c r="AQ21" s="149"/>
      <c r="AR21" s="151"/>
      <c r="AS21" s="152"/>
      <c r="AT21" s="149"/>
      <c r="AU21" s="149"/>
      <c r="AV21" s="150"/>
      <c r="AW21" s="152"/>
      <c r="AX21" s="149"/>
      <c r="AY21" s="149"/>
      <c r="AZ21" s="150"/>
      <c r="BA21" s="152"/>
      <c r="BB21" s="149"/>
      <c r="BC21" s="149"/>
      <c r="BD21" s="150"/>
    </row>
    <row r="22" spans="1:56" ht="38.25">
      <c r="A22" s="19" t="s">
        <v>29</v>
      </c>
      <c r="B22" s="13" t="s">
        <v>129</v>
      </c>
      <c r="C22" s="13" t="s">
        <v>31</v>
      </c>
      <c r="D22" s="136" t="s">
        <v>113</v>
      </c>
      <c r="E22" s="152"/>
      <c r="F22" s="149"/>
      <c r="G22" s="149"/>
      <c r="H22" s="150"/>
      <c r="I22" s="152"/>
      <c r="J22" s="149"/>
      <c r="K22" s="149"/>
      <c r="L22" s="151"/>
      <c r="M22" s="152"/>
      <c r="N22" s="149"/>
      <c r="O22" s="149"/>
      <c r="P22" s="151"/>
      <c r="Q22" s="152"/>
      <c r="R22" s="149"/>
      <c r="S22" s="149"/>
      <c r="T22" s="151"/>
      <c r="U22" s="152"/>
      <c r="V22" s="149"/>
      <c r="W22" s="149"/>
      <c r="X22" s="151"/>
      <c r="Y22" s="152"/>
      <c r="Z22" s="149"/>
      <c r="AA22" s="149"/>
      <c r="AB22" s="151"/>
      <c r="AC22" s="152"/>
      <c r="AD22" s="149"/>
      <c r="AE22" s="149"/>
      <c r="AF22" s="151"/>
      <c r="AG22" s="152"/>
      <c r="AH22" s="149"/>
      <c r="AI22" s="149"/>
      <c r="AJ22" s="151"/>
      <c r="AK22" s="152"/>
      <c r="AL22" s="149"/>
      <c r="AM22" s="149"/>
      <c r="AN22" s="151"/>
      <c r="AO22" s="152"/>
      <c r="AP22" s="149"/>
      <c r="AQ22" s="149"/>
      <c r="AR22" s="151"/>
      <c r="AS22" s="152"/>
      <c r="AT22" s="149"/>
      <c r="AU22" s="149"/>
      <c r="AV22" s="150"/>
      <c r="AW22" s="152"/>
      <c r="AX22" s="149"/>
      <c r="AY22" s="149"/>
      <c r="AZ22" s="150"/>
      <c r="BA22" s="152"/>
      <c r="BB22" s="149"/>
      <c r="BC22" s="149"/>
      <c r="BD22" s="150"/>
    </row>
    <row r="23" spans="1:56" ht="35.1" customHeight="1">
      <c r="A23" s="19" t="s">
        <v>171</v>
      </c>
      <c r="B23" s="13" t="s">
        <v>130</v>
      </c>
      <c r="C23" s="13" t="s">
        <v>33</v>
      </c>
      <c r="D23" s="136" t="s">
        <v>113</v>
      </c>
      <c r="E23" s="152"/>
      <c r="F23" s="149"/>
      <c r="G23" s="149"/>
      <c r="H23" s="150"/>
      <c r="I23" s="152"/>
      <c r="J23" s="149"/>
      <c r="K23" s="149"/>
      <c r="L23" s="151"/>
      <c r="M23" s="152"/>
      <c r="N23" s="149"/>
      <c r="O23" s="149"/>
      <c r="P23" s="151"/>
      <c r="Q23" s="152"/>
      <c r="R23" s="149"/>
      <c r="S23" s="149"/>
      <c r="T23" s="151"/>
      <c r="U23" s="152"/>
      <c r="V23" s="149"/>
      <c r="W23" s="149"/>
      <c r="X23" s="151"/>
      <c r="Y23" s="152"/>
      <c r="Z23" s="149"/>
      <c r="AA23" s="149"/>
      <c r="AB23" s="151"/>
      <c r="AC23" s="152"/>
      <c r="AD23" s="149"/>
      <c r="AE23" s="149"/>
      <c r="AF23" s="151"/>
      <c r="AG23" s="152"/>
      <c r="AH23" s="149"/>
      <c r="AI23" s="149"/>
      <c r="AJ23" s="151"/>
      <c r="AK23" s="152"/>
      <c r="AL23" s="149"/>
      <c r="AM23" s="149"/>
      <c r="AN23" s="151"/>
      <c r="AO23" s="152"/>
      <c r="AP23" s="149"/>
      <c r="AQ23" s="149"/>
      <c r="AR23" s="151"/>
      <c r="AS23" s="152"/>
      <c r="AT23" s="149"/>
      <c r="AU23" s="149"/>
      <c r="AV23" s="150"/>
      <c r="AW23" s="152"/>
      <c r="AX23" s="149"/>
      <c r="AY23" s="149"/>
      <c r="AZ23" s="150"/>
      <c r="BA23" s="152"/>
      <c r="BB23" s="149"/>
      <c r="BC23" s="149"/>
      <c r="BD23" s="150"/>
    </row>
    <row r="24" spans="1:56" s="117" customFormat="1" ht="50.1" customHeight="1" thickBot="1">
      <c r="A24" s="187" t="s">
        <v>34</v>
      </c>
      <c r="B24" s="12" t="s">
        <v>131</v>
      </c>
      <c r="C24" s="12" t="s">
        <v>36</v>
      </c>
      <c r="D24" s="153" t="s">
        <v>113</v>
      </c>
      <c r="E24" s="154"/>
      <c r="F24" s="155"/>
      <c r="G24" s="156">
        <v>528.226</v>
      </c>
      <c r="H24" s="157">
        <v>5</v>
      </c>
      <c r="I24" s="154"/>
      <c r="J24" s="155"/>
      <c r="K24" s="156">
        <v>328.58499999999998</v>
      </c>
      <c r="L24" s="158">
        <v>5</v>
      </c>
      <c r="M24" s="154"/>
      <c r="N24" s="155"/>
      <c r="O24" s="155">
        <v>856.81299999999999</v>
      </c>
      <c r="P24" s="158">
        <v>5</v>
      </c>
      <c r="Q24" s="159"/>
      <c r="R24" s="160"/>
      <c r="S24" s="161">
        <v>208.52199999999999</v>
      </c>
      <c r="T24" s="162">
        <v>5</v>
      </c>
      <c r="U24" s="159"/>
      <c r="V24" s="160"/>
      <c r="W24" s="160">
        <v>356.17</v>
      </c>
      <c r="X24" s="162">
        <v>5</v>
      </c>
      <c r="Y24" s="159"/>
      <c r="Z24" s="160"/>
      <c r="AA24" s="160">
        <v>541.43799999999999</v>
      </c>
      <c r="AB24" s="162">
        <v>5</v>
      </c>
      <c r="AC24" s="159"/>
      <c r="AD24" s="160"/>
      <c r="AE24" s="160">
        <v>747.66300000000001</v>
      </c>
      <c r="AF24" s="162">
        <v>5</v>
      </c>
      <c r="AG24" s="159"/>
      <c r="AH24" s="160"/>
      <c r="AI24" s="161">
        <v>353.08300000000003</v>
      </c>
      <c r="AJ24" s="162">
        <v>5</v>
      </c>
      <c r="AK24" s="159"/>
      <c r="AL24" s="160"/>
      <c r="AM24" s="161">
        <v>654.00300000000004</v>
      </c>
      <c r="AN24" s="188">
        <v>5</v>
      </c>
      <c r="AO24" s="159"/>
      <c r="AP24" s="160"/>
      <c r="AQ24" s="160">
        <v>531.072</v>
      </c>
      <c r="AR24" s="162">
        <v>5</v>
      </c>
      <c r="AS24" s="159"/>
      <c r="AT24" s="160"/>
      <c r="AU24" s="161">
        <v>539.89700000000005</v>
      </c>
      <c r="AV24" s="163">
        <v>5</v>
      </c>
      <c r="AW24" s="164"/>
      <c r="AX24" s="161"/>
      <c r="AY24" s="161">
        <v>598.19500000000005</v>
      </c>
      <c r="AZ24" s="165">
        <v>5</v>
      </c>
      <c r="BA24" s="148"/>
      <c r="BB24" s="160"/>
      <c r="BC24" s="148">
        <f>G24+K24+O24+S24+W24+AA24+AE24+AI24+AM24+AQ24+AU24+AY24</f>
        <v>6243.6669999999995</v>
      </c>
      <c r="BD24" s="148">
        <f>H24+L24+P24+T24+X24+AB24+AF24+AJ24+AN24+AR24+AV24+AZ24</f>
        <v>60</v>
      </c>
    </row>
    <row r="25" spans="1:56" s="117" customFormat="1" ht="12" thickBot="1">
      <c r="A25" s="189" t="s">
        <v>37</v>
      </c>
      <c r="B25" s="166" t="s">
        <v>132</v>
      </c>
      <c r="C25" s="166" t="s">
        <v>39</v>
      </c>
      <c r="D25" s="167" t="s">
        <v>113</v>
      </c>
      <c r="E25" s="168">
        <f t="shared" ref="E25:X25" si="3">E11+E22+E24</f>
        <v>238.58799999999999</v>
      </c>
      <c r="F25" s="169">
        <f t="shared" si="3"/>
        <v>0</v>
      </c>
      <c r="G25" s="170">
        <f t="shared" si="3"/>
        <v>528.226</v>
      </c>
      <c r="H25" s="171">
        <f t="shared" si="3"/>
        <v>5</v>
      </c>
      <c r="I25" s="168">
        <f t="shared" si="3"/>
        <v>219.86500000000001</v>
      </c>
      <c r="J25" s="169">
        <f t="shared" si="3"/>
        <v>0</v>
      </c>
      <c r="K25" s="170">
        <f t="shared" si="3"/>
        <v>328.58499999999998</v>
      </c>
      <c r="L25" s="172">
        <f t="shared" si="3"/>
        <v>5</v>
      </c>
      <c r="M25" s="168">
        <f t="shared" si="3"/>
        <v>235.535</v>
      </c>
      <c r="N25" s="169">
        <f t="shared" si="3"/>
        <v>0</v>
      </c>
      <c r="O25" s="170">
        <f t="shared" si="3"/>
        <v>856.81299999999999</v>
      </c>
      <c r="P25" s="172">
        <f t="shared" si="3"/>
        <v>5</v>
      </c>
      <c r="Q25" s="173">
        <f t="shared" si="3"/>
        <v>194.77199999999999</v>
      </c>
      <c r="R25" s="174">
        <f t="shared" si="3"/>
        <v>0</v>
      </c>
      <c r="S25" s="174">
        <f t="shared" si="3"/>
        <v>208.52199999999999</v>
      </c>
      <c r="T25" s="175">
        <f t="shared" si="3"/>
        <v>5</v>
      </c>
      <c r="U25" s="173">
        <f t="shared" si="3"/>
        <v>202.374</v>
      </c>
      <c r="V25" s="174">
        <f t="shared" si="3"/>
        <v>0</v>
      </c>
      <c r="W25" s="174">
        <f>W24</f>
        <v>356.17</v>
      </c>
      <c r="X25" s="175">
        <f t="shared" si="3"/>
        <v>5</v>
      </c>
      <c r="Y25" s="173">
        <f>Y11+Y22+Y24</f>
        <v>187.86199999999999</v>
      </c>
      <c r="Z25" s="174">
        <f>Z11+Z22+Z24</f>
        <v>0</v>
      </c>
      <c r="AA25" s="174">
        <f>AA24</f>
        <v>541.43799999999999</v>
      </c>
      <c r="AB25" s="175">
        <f>AB11+AB22+AB24</f>
        <v>5</v>
      </c>
      <c r="AC25" s="173">
        <v>198.648</v>
      </c>
      <c r="AD25" s="174">
        <f>AD11+AD22+AD24</f>
        <v>0</v>
      </c>
      <c r="AE25" s="174">
        <v>747.66300000000001</v>
      </c>
      <c r="AF25" s="175">
        <f>AF11+AF22+AF24</f>
        <v>5</v>
      </c>
      <c r="AG25" s="173">
        <f>AG11+AG22+AG24</f>
        <v>195.11600000000001</v>
      </c>
      <c r="AH25" s="174">
        <f>AH11+AH22+AH24</f>
        <v>0</v>
      </c>
      <c r="AI25" s="174">
        <f>AI24</f>
        <v>353.08300000000003</v>
      </c>
      <c r="AJ25" s="175">
        <f>AJ11+AJ22+AJ24</f>
        <v>5</v>
      </c>
      <c r="AK25" s="173">
        <f>AK11+AK22+AK24</f>
        <v>191.04300000000001</v>
      </c>
      <c r="AL25" s="174">
        <f>AL11+AL22+AL24</f>
        <v>0</v>
      </c>
      <c r="AM25" s="174">
        <f>AM24</f>
        <v>654.00300000000004</v>
      </c>
      <c r="AN25" s="175">
        <f>AN11+AN22+AN24</f>
        <v>5</v>
      </c>
      <c r="AO25" s="173">
        <f>AO11+AO22+AO24</f>
        <v>202.548</v>
      </c>
      <c r="AP25" s="174">
        <f>AP11+AP22+AP24</f>
        <v>0</v>
      </c>
      <c r="AQ25" s="174">
        <f>AQ24</f>
        <v>531.072</v>
      </c>
      <c r="AR25" s="175">
        <f>AR11+AR22+AR24</f>
        <v>5</v>
      </c>
      <c r="AS25" s="176">
        <f>AS11+AS22+AS24</f>
        <v>197.70500000000001</v>
      </c>
      <c r="AT25" s="174">
        <f>AT11+AT22+AT24</f>
        <v>0</v>
      </c>
      <c r="AU25" s="177">
        <f>AU24</f>
        <v>539.89700000000005</v>
      </c>
      <c r="AV25" s="178">
        <f>AV11+AV22+AV24</f>
        <v>5</v>
      </c>
      <c r="AW25" s="173">
        <f>AW11+AW22+AW24</f>
        <v>207.85900000000001</v>
      </c>
      <c r="AX25" s="174">
        <f>AX11+AX22+AX24</f>
        <v>0</v>
      </c>
      <c r="AY25" s="174">
        <f>AY24</f>
        <v>598.19500000000005</v>
      </c>
      <c r="AZ25" s="178">
        <f>AZ11+AZ22+AZ24</f>
        <v>5</v>
      </c>
      <c r="BA25" s="173">
        <f>BA11+BA22+BA24</f>
        <v>2471.9149999999995</v>
      </c>
      <c r="BB25" s="174">
        <f>BB11+BB22+BB24</f>
        <v>0</v>
      </c>
      <c r="BC25" s="174">
        <f>BC24</f>
        <v>6243.6669999999995</v>
      </c>
      <c r="BD25" s="178">
        <f>BD11+BD22+BD24</f>
        <v>60</v>
      </c>
    </row>
    <row r="27" spans="1:56" s="40" customFormat="1"/>
    <row r="28" spans="1:56" s="40" customFormat="1"/>
    <row r="29" spans="1:56" s="40" customFormat="1"/>
    <row r="30" spans="1:56" s="40" customFormat="1"/>
    <row r="31" spans="1:56" s="40" customFormat="1"/>
    <row r="32" spans="1:56" s="40" customFormat="1"/>
    <row r="33" s="40" customFormat="1"/>
    <row r="34" s="40" customFormat="1"/>
    <row r="35" s="40" customFormat="1"/>
    <row r="36" s="40" customFormat="1"/>
    <row r="37" s="40" customFormat="1"/>
    <row r="38" s="40" customFormat="1"/>
    <row r="39" s="40" customFormat="1"/>
    <row r="40" s="40" customFormat="1"/>
    <row r="41" s="40" customFormat="1"/>
    <row r="42" s="40" customFormat="1"/>
    <row r="43" s="40" customFormat="1"/>
    <row r="44" s="40" customFormat="1"/>
    <row r="45" s="40" customFormat="1"/>
    <row r="46" s="40" customFormat="1"/>
    <row r="47" s="40" customFormat="1"/>
    <row r="48"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40" customFormat="1"/>
    <row r="66" s="40" customFormat="1"/>
    <row r="67" s="40" customFormat="1"/>
  </sheetData>
  <mergeCells count="17">
    <mergeCell ref="BA4:BD4"/>
    <mergeCell ref="AG4:AJ4"/>
    <mergeCell ref="A2:BD2"/>
    <mergeCell ref="M4:P4"/>
    <mergeCell ref="Q4:T4"/>
    <mergeCell ref="U4:X4"/>
    <mergeCell ref="Y4:AB4"/>
    <mergeCell ref="AC4:AF4"/>
    <mergeCell ref="A4:A5"/>
    <mergeCell ref="B4:B5"/>
    <mergeCell ref="D4:D5"/>
    <mergeCell ref="E4:H4"/>
    <mergeCell ref="I4:L4"/>
    <mergeCell ref="AK4:AN4"/>
    <mergeCell ref="AO4:AR4"/>
    <mergeCell ref="AS4:AV4"/>
    <mergeCell ref="AW4:AZ4"/>
  </mergeCells>
  <dataValidations count="1">
    <dataValidation type="decimal" allowBlank="1" showInputMessage="1" showErrorMessage="1" sqref="E12:BD24">
      <formula1>-10000000000000</formula1>
      <formula2>10000000000000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J41"/>
  <sheetViews>
    <sheetView workbookViewId="0"/>
  </sheetViews>
  <sheetFormatPr defaultRowHeight="12.75"/>
  <cols>
    <col min="2" max="2" width="13.140625" customWidth="1"/>
    <col min="3" max="3" width="12.5703125" customWidth="1"/>
    <col min="4" max="4" width="12.140625" customWidth="1"/>
    <col min="5" max="5" width="15" customWidth="1"/>
    <col min="8" max="8" width="3.42578125" customWidth="1"/>
    <col min="258" max="258" width="13.140625" customWidth="1"/>
    <col min="259" max="259" width="12.5703125" customWidth="1"/>
    <col min="260" max="260" width="12.140625" customWidth="1"/>
    <col min="261" max="261" width="15" customWidth="1"/>
    <col min="264" max="264" width="3.42578125" customWidth="1"/>
    <col min="514" max="514" width="13.140625" customWidth="1"/>
    <col min="515" max="515" width="12.5703125" customWidth="1"/>
    <col min="516" max="516" width="12.140625" customWidth="1"/>
    <col min="517" max="517" width="15" customWidth="1"/>
    <col min="520" max="520" width="3.42578125" customWidth="1"/>
    <col min="770" max="770" width="13.140625" customWidth="1"/>
    <col min="771" max="771" width="12.5703125" customWidth="1"/>
    <col min="772" max="772" width="12.140625" customWidth="1"/>
    <col min="773" max="773" width="15" customWidth="1"/>
    <col min="776" max="776" width="3.42578125" customWidth="1"/>
    <col min="1026" max="1026" width="13.140625" customWidth="1"/>
    <col min="1027" max="1027" width="12.5703125" customWidth="1"/>
    <col min="1028" max="1028" width="12.140625" customWidth="1"/>
    <col min="1029" max="1029" width="15" customWidth="1"/>
    <col min="1032" max="1032" width="3.42578125" customWidth="1"/>
    <col min="1282" max="1282" width="13.140625" customWidth="1"/>
    <col min="1283" max="1283" width="12.5703125" customWidth="1"/>
    <col min="1284" max="1284" width="12.140625" customWidth="1"/>
    <col min="1285" max="1285" width="15" customWidth="1"/>
    <col min="1288" max="1288" width="3.42578125" customWidth="1"/>
    <col min="1538" max="1538" width="13.140625" customWidth="1"/>
    <col min="1539" max="1539" width="12.5703125" customWidth="1"/>
    <col min="1540" max="1540" width="12.140625" customWidth="1"/>
    <col min="1541" max="1541" width="15" customWidth="1"/>
    <col min="1544" max="1544" width="3.42578125" customWidth="1"/>
    <col min="1794" max="1794" width="13.140625" customWidth="1"/>
    <col min="1795" max="1795" width="12.5703125" customWidth="1"/>
    <col min="1796" max="1796" width="12.140625" customWidth="1"/>
    <col min="1797" max="1797" width="15" customWidth="1"/>
    <col min="1800" max="1800" width="3.42578125" customWidth="1"/>
    <col min="2050" max="2050" width="13.140625" customWidth="1"/>
    <col min="2051" max="2051" width="12.5703125" customWidth="1"/>
    <col min="2052" max="2052" width="12.140625" customWidth="1"/>
    <col min="2053" max="2053" width="15" customWidth="1"/>
    <col min="2056" max="2056" width="3.42578125" customWidth="1"/>
    <col min="2306" max="2306" width="13.140625" customWidth="1"/>
    <col min="2307" max="2307" width="12.5703125" customWidth="1"/>
    <col min="2308" max="2308" width="12.140625" customWidth="1"/>
    <col min="2309" max="2309" width="15" customWidth="1"/>
    <col min="2312" max="2312" width="3.42578125" customWidth="1"/>
    <col min="2562" max="2562" width="13.140625" customWidth="1"/>
    <col min="2563" max="2563" width="12.5703125" customWidth="1"/>
    <col min="2564" max="2564" width="12.140625" customWidth="1"/>
    <col min="2565" max="2565" width="15" customWidth="1"/>
    <col min="2568" max="2568" width="3.42578125" customWidth="1"/>
    <col min="2818" max="2818" width="13.140625" customWidth="1"/>
    <col min="2819" max="2819" width="12.5703125" customWidth="1"/>
    <col min="2820" max="2820" width="12.140625" customWidth="1"/>
    <col min="2821" max="2821" width="15" customWidth="1"/>
    <col min="2824" max="2824" width="3.42578125" customWidth="1"/>
    <col min="3074" max="3074" width="13.140625" customWidth="1"/>
    <col min="3075" max="3075" width="12.5703125" customWidth="1"/>
    <col min="3076" max="3076" width="12.140625" customWidth="1"/>
    <col min="3077" max="3077" width="15" customWidth="1"/>
    <col min="3080" max="3080" width="3.42578125" customWidth="1"/>
    <col min="3330" max="3330" width="13.140625" customWidth="1"/>
    <col min="3331" max="3331" width="12.5703125" customWidth="1"/>
    <col min="3332" max="3332" width="12.140625" customWidth="1"/>
    <col min="3333" max="3333" width="15" customWidth="1"/>
    <col min="3336" max="3336" width="3.42578125" customWidth="1"/>
    <col min="3586" max="3586" width="13.140625" customWidth="1"/>
    <col min="3587" max="3587" width="12.5703125" customWidth="1"/>
    <col min="3588" max="3588" width="12.140625" customWidth="1"/>
    <col min="3589" max="3589" width="15" customWidth="1"/>
    <col min="3592" max="3592" width="3.42578125" customWidth="1"/>
    <col min="3842" max="3842" width="13.140625" customWidth="1"/>
    <col min="3843" max="3843" width="12.5703125" customWidth="1"/>
    <col min="3844" max="3844" width="12.140625" customWidth="1"/>
    <col min="3845" max="3845" width="15" customWidth="1"/>
    <col min="3848" max="3848" width="3.42578125" customWidth="1"/>
    <col min="4098" max="4098" width="13.140625" customWidth="1"/>
    <col min="4099" max="4099" width="12.5703125" customWidth="1"/>
    <col min="4100" max="4100" width="12.140625" customWidth="1"/>
    <col min="4101" max="4101" width="15" customWidth="1"/>
    <col min="4104" max="4104" width="3.42578125" customWidth="1"/>
    <col min="4354" max="4354" width="13.140625" customWidth="1"/>
    <col min="4355" max="4355" width="12.5703125" customWidth="1"/>
    <col min="4356" max="4356" width="12.140625" customWidth="1"/>
    <col min="4357" max="4357" width="15" customWidth="1"/>
    <col min="4360" max="4360" width="3.42578125" customWidth="1"/>
    <col min="4610" max="4610" width="13.140625" customWidth="1"/>
    <col min="4611" max="4611" width="12.5703125" customWidth="1"/>
    <col min="4612" max="4612" width="12.140625" customWidth="1"/>
    <col min="4613" max="4613" width="15" customWidth="1"/>
    <col min="4616" max="4616" width="3.42578125" customWidth="1"/>
    <col min="4866" max="4866" width="13.140625" customWidth="1"/>
    <col min="4867" max="4867" width="12.5703125" customWidth="1"/>
    <col min="4868" max="4868" width="12.140625" customWidth="1"/>
    <col min="4869" max="4869" width="15" customWidth="1"/>
    <col min="4872" max="4872" width="3.42578125" customWidth="1"/>
    <col min="5122" max="5122" width="13.140625" customWidth="1"/>
    <col min="5123" max="5123" width="12.5703125" customWidth="1"/>
    <col min="5124" max="5124" width="12.140625" customWidth="1"/>
    <col min="5125" max="5125" width="15" customWidth="1"/>
    <col min="5128" max="5128" width="3.42578125" customWidth="1"/>
    <col min="5378" max="5378" width="13.140625" customWidth="1"/>
    <col min="5379" max="5379" width="12.5703125" customWidth="1"/>
    <col min="5380" max="5380" width="12.140625" customWidth="1"/>
    <col min="5381" max="5381" width="15" customWidth="1"/>
    <col min="5384" max="5384" width="3.42578125" customWidth="1"/>
    <col min="5634" max="5634" width="13.140625" customWidth="1"/>
    <col min="5635" max="5635" width="12.5703125" customWidth="1"/>
    <col min="5636" max="5636" width="12.140625" customWidth="1"/>
    <col min="5637" max="5637" width="15" customWidth="1"/>
    <col min="5640" max="5640" width="3.42578125" customWidth="1"/>
    <col min="5890" max="5890" width="13.140625" customWidth="1"/>
    <col min="5891" max="5891" width="12.5703125" customWidth="1"/>
    <col min="5892" max="5892" width="12.140625" customWidth="1"/>
    <col min="5893" max="5893" width="15" customWidth="1"/>
    <col min="5896" max="5896" width="3.42578125" customWidth="1"/>
    <col min="6146" max="6146" width="13.140625" customWidth="1"/>
    <col min="6147" max="6147" width="12.5703125" customWidth="1"/>
    <col min="6148" max="6148" width="12.140625" customWidth="1"/>
    <col min="6149" max="6149" width="15" customWidth="1"/>
    <col min="6152" max="6152" width="3.42578125" customWidth="1"/>
    <col min="6402" max="6402" width="13.140625" customWidth="1"/>
    <col min="6403" max="6403" width="12.5703125" customWidth="1"/>
    <col min="6404" max="6404" width="12.140625" customWidth="1"/>
    <col min="6405" max="6405" width="15" customWidth="1"/>
    <col min="6408" max="6408" width="3.42578125" customWidth="1"/>
    <col min="6658" max="6658" width="13.140625" customWidth="1"/>
    <col min="6659" max="6659" width="12.5703125" customWidth="1"/>
    <col min="6660" max="6660" width="12.140625" customWidth="1"/>
    <col min="6661" max="6661" width="15" customWidth="1"/>
    <col min="6664" max="6664" width="3.42578125" customWidth="1"/>
    <col min="6914" max="6914" width="13.140625" customWidth="1"/>
    <col min="6915" max="6915" width="12.5703125" customWidth="1"/>
    <col min="6916" max="6916" width="12.140625" customWidth="1"/>
    <col min="6917" max="6917" width="15" customWidth="1"/>
    <col min="6920" max="6920" width="3.42578125" customWidth="1"/>
    <col min="7170" max="7170" width="13.140625" customWidth="1"/>
    <col min="7171" max="7171" width="12.5703125" customWidth="1"/>
    <col min="7172" max="7172" width="12.140625" customWidth="1"/>
    <col min="7173" max="7173" width="15" customWidth="1"/>
    <col min="7176" max="7176" width="3.42578125" customWidth="1"/>
    <col min="7426" max="7426" width="13.140625" customWidth="1"/>
    <col min="7427" max="7427" width="12.5703125" customWidth="1"/>
    <col min="7428" max="7428" width="12.140625" customWidth="1"/>
    <col min="7429" max="7429" width="15" customWidth="1"/>
    <col min="7432" max="7432" width="3.42578125" customWidth="1"/>
    <col min="7682" max="7682" width="13.140625" customWidth="1"/>
    <col min="7683" max="7683" width="12.5703125" customWidth="1"/>
    <col min="7684" max="7684" width="12.140625" customWidth="1"/>
    <col min="7685" max="7685" width="15" customWidth="1"/>
    <col min="7688" max="7688" width="3.42578125" customWidth="1"/>
    <col min="7938" max="7938" width="13.140625" customWidth="1"/>
    <col min="7939" max="7939" width="12.5703125" customWidth="1"/>
    <col min="7940" max="7940" width="12.140625" customWidth="1"/>
    <col min="7941" max="7941" width="15" customWidth="1"/>
    <col min="7944" max="7944" width="3.42578125" customWidth="1"/>
    <col min="8194" max="8194" width="13.140625" customWidth="1"/>
    <col min="8195" max="8195" width="12.5703125" customWidth="1"/>
    <col min="8196" max="8196" width="12.140625" customWidth="1"/>
    <col min="8197" max="8197" width="15" customWidth="1"/>
    <col min="8200" max="8200" width="3.42578125" customWidth="1"/>
    <col min="8450" max="8450" width="13.140625" customWidth="1"/>
    <col min="8451" max="8451" width="12.5703125" customWidth="1"/>
    <col min="8452" max="8452" width="12.140625" customWidth="1"/>
    <col min="8453" max="8453" width="15" customWidth="1"/>
    <col min="8456" max="8456" width="3.42578125" customWidth="1"/>
    <col min="8706" max="8706" width="13.140625" customWidth="1"/>
    <col min="8707" max="8707" width="12.5703125" customWidth="1"/>
    <col min="8708" max="8708" width="12.140625" customWidth="1"/>
    <col min="8709" max="8709" width="15" customWidth="1"/>
    <col min="8712" max="8712" width="3.42578125" customWidth="1"/>
    <col min="8962" max="8962" width="13.140625" customWidth="1"/>
    <col min="8963" max="8963" width="12.5703125" customWidth="1"/>
    <col min="8964" max="8964" width="12.140625" customWidth="1"/>
    <col min="8965" max="8965" width="15" customWidth="1"/>
    <col min="8968" max="8968" width="3.42578125" customWidth="1"/>
    <col min="9218" max="9218" width="13.140625" customWidth="1"/>
    <col min="9219" max="9219" width="12.5703125" customWidth="1"/>
    <col min="9220" max="9220" width="12.140625" customWidth="1"/>
    <col min="9221" max="9221" width="15" customWidth="1"/>
    <col min="9224" max="9224" width="3.42578125" customWidth="1"/>
    <col min="9474" max="9474" width="13.140625" customWidth="1"/>
    <col min="9475" max="9475" width="12.5703125" customWidth="1"/>
    <col min="9476" max="9476" width="12.140625" customWidth="1"/>
    <col min="9477" max="9477" width="15" customWidth="1"/>
    <col min="9480" max="9480" width="3.42578125" customWidth="1"/>
    <col min="9730" max="9730" width="13.140625" customWidth="1"/>
    <col min="9731" max="9731" width="12.5703125" customWidth="1"/>
    <col min="9732" max="9732" width="12.140625" customWidth="1"/>
    <col min="9733" max="9733" width="15" customWidth="1"/>
    <col min="9736" max="9736" width="3.42578125" customWidth="1"/>
    <col min="9986" max="9986" width="13.140625" customWidth="1"/>
    <col min="9987" max="9987" width="12.5703125" customWidth="1"/>
    <col min="9988" max="9988" width="12.140625" customWidth="1"/>
    <col min="9989" max="9989" width="15" customWidth="1"/>
    <col min="9992" max="9992" width="3.42578125" customWidth="1"/>
    <col min="10242" max="10242" width="13.140625" customWidth="1"/>
    <col min="10243" max="10243" width="12.5703125" customWidth="1"/>
    <col min="10244" max="10244" width="12.140625" customWidth="1"/>
    <col min="10245" max="10245" width="15" customWidth="1"/>
    <col min="10248" max="10248" width="3.42578125" customWidth="1"/>
    <col min="10498" max="10498" width="13.140625" customWidth="1"/>
    <col min="10499" max="10499" width="12.5703125" customWidth="1"/>
    <col min="10500" max="10500" width="12.140625" customWidth="1"/>
    <col min="10501" max="10501" width="15" customWidth="1"/>
    <col min="10504" max="10504" width="3.42578125" customWidth="1"/>
    <col min="10754" max="10754" width="13.140625" customWidth="1"/>
    <col min="10755" max="10755" width="12.5703125" customWidth="1"/>
    <col min="10756" max="10756" width="12.140625" customWidth="1"/>
    <col min="10757" max="10757" width="15" customWidth="1"/>
    <col min="10760" max="10760" width="3.42578125" customWidth="1"/>
    <col min="11010" max="11010" width="13.140625" customWidth="1"/>
    <col min="11011" max="11011" width="12.5703125" customWidth="1"/>
    <col min="11012" max="11012" width="12.140625" customWidth="1"/>
    <col min="11013" max="11013" width="15" customWidth="1"/>
    <col min="11016" max="11016" width="3.42578125" customWidth="1"/>
    <col min="11266" max="11266" width="13.140625" customWidth="1"/>
    <col min="11267" max="11267" width="12.5703125" customWidth="1"/>
    <col min="11268" max="11268" width="12.140625" customWidth="1"/>
    <col min="11269" max="11269" width="15" customWidth="1"/>
    <col min="11272" max="11272" width="3.42578125" customWidth="1"/>
    <col min="11522" max="11522" width="13.140625" customWidth="1"/>
    <col min="11523" max="11523" width="12.5703125" customWidth="1"/>
    <col min="11524" max="11524" width="12.140625" customWidth="1"/>
    <col min="11525" max="11525" width="15" customWidth="1"/>
    <col min="11528" max="11528" width="3.42578125" customWidth="1"/>
    <col min="11778" max="11778" width="13.140625" customWidth="1"/>
    <col min="11779" max="11779" width="12.5703125" customWidth="1"/>
    <col min="11780" max="11780" width="12.140625" customWidth="1"/>
    <col min="11781" max="11781" width="15" customWidth="1"/>
    <col min="11784" max="11784" width="3.42578125" customWidth="1"/>
    <col min="12034" max="12034" width="13.140625" customWidth="1"/>
    <col min="12035" max="12035" width="12.5703125" customWidth="1"/>
    <col min="12036" max="12036" width="12.140625" customWidth="1"/>
    <col min="12037" max="12037" width="15" customWidth="1"/>
    <col min="12040" max="12040" width="3.42578125" customWidth="1"/>
    <col min="12290" max="12290" width="13.140625" customWidth="1"/>
    <col min="12291" max="12291" width="12.5703125" customWidth="1"/>
    <col min="12292" max="12292" width="12.140625" customWidth="1"/>
    <col min="12293" max="12293" width="15" customWidth="1"/>
    <col min="12296" max="12296" width="3.42578125" customWidth="1"/>
    <col min="12546" max="12546" width="13.140625" customWidth="1"/>
    <col min="12547" max="12547" width="12.5703125" customWidth="1"/>
    <col min="12548" max="12548" width="12.140625" customWidth="1"/>
    <col min="12549" max="12549" width="15" customWidth="1"/>
    <col min="12552" max="12552" width="3.42578125" customWidth="1"/>
    <col min="12802" max="12802" width="13.140625" customWidth="1"/>
    <col min="12803" max="12803" width="12.5703125" customWidth="1"/>
    <col min="12804" max="12804" width="12.140625" customWidth="1"/>
    <col min="12805" max="12805" width="15" customWidth="1"/>
    <col min="12808" max="12808" width="3.42578125" customWidth="1"/>
    <col min="13058" max="13058" width="13.140625" customWidth="1"/>
    <col min="13059" max="13059" width="12.5703125" customWidth="1"/>
    <col min="13060" max="13060" width="12.140625" customWidth="1"/>
    <col min="13061" max="13061" width="15" customWidth="1"/>
    <col min="13064" max="13064" width="3.42578125" customWidth="1"/>
    <col min="13314" max="13314" width="13.140625" customWidth="1"/>
    <col min="13315" max="13315" width="12.5703125" customWidth="1"/>
    <col min="13316" max="13316" width="12.140625" customWidth="1"/>
    <col min="13317" max="13317" width="15" customWidth="1"/>
    <col min="13320" max="13320" width="3.42578125" customWidth="1"/>
    <col min="13570" max="13570" width="13.140625" customWidth="1"/>
    <col min="13571" max="13571" width="12.5703125" customWidth="1"/>
    <col min="13572" max="13572" width="12.140625" customWidth="1"/>
    <col min="13573" max="13573" width="15" customWidth="1"/>
    <col min="13576" max="13576" width="3.42578125" customWidth="1"/>
    <col min="13826" max="13826" width="13.140625" customWidth="1"/>
    <col min="13827" max="13827" width="12.5703125" customWidth="1"/>
    <col min="13828" max="13828" width="12.140625" customWidth="1"/>
    <col min="13829" max="13829" width="15" customWidth="1"/>
    <col min="13832" max="13832" width="3.42578125" customWidth="1"/>
    <col min="14082" max="14082" width="13.140625" customWidth="1"/>
    <col min="14083" max="14083" width="12.5703125" customWidth="1"/>
    <col min="14084" max="14084" width="12.140625" customWidth="1"/>
    <col min="14085" max="14085" width="15" customWidth="1"/>
    <col min="14088" max="14088" width="3.42578125" customWidth="1"/>
    <col min="14338" max="14338" width="13.140625" customWidth="1"/>
    <col min="14339" max="14339" width="12.5703125" customWidth="1"/>
    <col min="14340" max="14340" width="12.140625" customWidth="1"/>
    <col min="14341" max="14341" width="15" customWidth="1"/>
    <col min="14344" max="14344" width="3.42578125" customWidth="1"/>
    <col min="14594" max="14594" width="13.140625" customWidth="1"/>
    <col min="14595" max="14595" width="12.5703125" customWidth="1"/>
    <col min="14596" max="14596" width="12.140625" customWidth="1"/>
    <col min="14597" max="14597" width="15" customWidth="1"/>
    <col min="14600" max="14600" width="3.42578125" customWidth="1"/>
    <col min="14850" max="14850" width="13.140625" customWidth="1"/>
    <col min="14851" max="14851" width="12.5703125" customWidth="1"/>
    <col min="14852" max="14852" width="12.140625" customWidth="1"/>
    <col min="14853" max="14853" width="15" customWidth="1"/>
    <col min="14856" max="14856" width="3.42578125" customWidth="1"/>
    <col min="15106" max="15106" width="13.140625" customWidth="1"/>
    <col min="15107" max="15107" width="12.5703125" customWidth="1"/>
    <col min="15108" max="15108" width="12.140625" customWidth="1"/>
    <col min="15109" max="15109" width="15" customWidth="1"/>
    <col min="15112" max="15112" width="3.42578125" customWidth="1"/>
    <col min="15362" max="15362" width="13.140625" customWidth="1"/>
    <col min="15363" max="15363" width="12.5703125" customWidth="1"/>
    <col min="15364" max="15364" width="12.140625" customWidth="1"/>
    <col min="15365" max="15365" width="15" customWidth="1"/>
    <col min="15368" max="15368" width="3.42578125" customWidth="1"/>
    <col min="15618" max="15618" width="13.140625" customWidth="1"/>
    <col min="15619" max="15619" width="12.5703125" customWidth="1"/>
    <col min="15620" max="15620" width="12.140625" customWidth="1"/>
    <col min="15621" max="15621" width="15" customWidth="1"/>
    <col min="15624" max="15624" width="3.42578125" customWidth="1"/>
    <col min="15874" max="15874" width="13.140625" customWidth="1"/>
    <col min="15875" max="15875" width="12.5703125" customWidth="1"/>
    <col min="15876" max="15876" width="12.140625" customWidth="1"/>
    <col min="15877" max="15877" width="15" customWidth="1"/>
    <col min="15880" max="15880" width="3.42578125" customWidth="1"/>
    <col min="16130" max="16130" width="13.140625" customWidth="1"/>
    <col min="16131" max="16131" width="12.5703125" customWidth="1"/>
    <col min="16132" max="16132" width="12.140625" customWidth="1"/>
    <col min="16133" max="16133" width="15" customWidth="1"/>
    <col min="16136" max="16136" width="3.42578125" customWidth="1"/>
  </cols>
  <sheetData>
    <row r="1" spans="1:8" ht="15.75">
      <c r="A1" s="117"/>
      <c r="B1" s="481" t="s">
        <v>440</v>
      </c>
      <c r="C1" s="481"/>
      <c r="D1" s="117"/>
      <c r="E1" s="117"/>
      <c r="F1" s="117"/>
      <c r="G1" s="117"/>
      <c r="H1" s="117"/>
    </row>
    <row r="2" spans="1:8">
      <c r="A2" s="117"/>
      <c r="B2" s="117"/>
      <c r="C2" s="117"/>
      <c r="D2" s="117"/>
      <c r="E2" s="117"/>
      <c r="F2" s="117"/>
      <c r="G2" s="117"/>
      <c r="H2" s="117"/>
    </row>
    <row r="3" spans="1:8">
      <c r="A3" s="117"/>
      <c r="B3" s="117" t="s">
        <v>441</v>
      </c>
      <c r="C3" s="117" t="s">
        <v>442</v>
      </c>
      <c r="D3" s="117" t="s">
        <v>443</v>
      </c>
      <c r="E3" s="117"/>
      <c r="F3" s="117"/>
      <c r="G3" s="117"/>
      <c r="H3" s="117"/>
    </row>
    <row r="4" spans="1:8" ht="13.5" thickBot="1">
      <c r="A4" s="117"/>
      <c r="B4" s="117"/>
      <c r="C4" s="117"/>
      <c r="D4" s="117"/>
      <c r="E4" s="117"/>
      <c r="F4" s="117" t="s">
        <v>444</v>
      </c>
      <c r="G4" s="117"/>
      <c r="H4" s="117"/>
    </row>
    <row r="5" spans="1:8">
      <c r="A5" s="482"/>
      <c r="B5" s="483">
        <f>C5+D5</f>
        <v>771.81399999999996</v>
      </c>
      <c r="C5" s="484">
        <v>299.71499999999997</v>
      </c>
      <c r="D5" s="484">
        <v>472.09899999999999</v>
      </c>
      <c r="E5" s="485">
        <f t="shared" ref="E5:E28" si="0">SUM(C5:D5)</f>
        <v>771.81399999999996</v>
      </c>
      <c r="F5" s="486">
        <v>2260.19</v>
      </c>
      <c r="G5" s="117"/>
      <c r="H5" s="117"/>
    </row>
    <row r="6" spans="1:8" ht="13.5" thickBot="1">
      <c r="A6" s="487" t="s">
        <v>445</v>
      </c>
      <c r="B6" s="488">
        <f>B5*F5</f>
        <v>1744446.2846599999</v>
      </c>
      <c r="C6" s="489">
        <f>C5*F5</f>
        <v>677412.84584999993</v>
      </c>
      <c r="D6" s="489">
        <f>D5*F5</f>
        <v>1067033.43881</v>
      </c>
      <c r="E6" s="490">
        <f t="shared" si="0"/>
        <v>1744446.2846599999</v>
      </c>
      <c r="F6" s="491"/>
      <c r="G6" s="117"/>
      <c r="H6" s="117"/>
    </row>
    <row r="7" spans="1:8">
      <c r="A7" s="482"/>
      <c r="B7" s="483">
        <f>C7+D7</f>
        <v>553.45000000000005</v>
      </c>
      <c r="C7" s="484">
        <v>272.91199999999998</v>
      </c>
      <c r="D7" s="484">
        <v>280.53800000000001</v>
      </c>
      <c r="E7" s="485">
        <f t="shared" si="0"/>
        <v>553.45000000000005</v>
      </c>
      <c r="F7" s="486">
        <v>2255.39</v>
      </c>
      <c r="G7" s="117"/>
      <c r="H7" s="117"/>
    </row>
    <row r="8" spans="1:8" ht="13.5" thickBot="1">
      <c r="A8" s="487" t="s">
        <v>446</v>
      </c>
      <c r="B8" s="492">
        <f>B7*F7</f>
        <v>1248245.5955000001</v>
      </c>
      <c r="C8" s="489">
        <f>C7*F7</f>
        <v>615522.99567999993</v>
      </c>
      <c r="D8" s="489">
        <f>D7*F7</f>
        <v>632722.59982</v>
      </c>
      <c r="E8" s="490">
        <f t="shared" si="0"/>
        <v>1248245.5954999998</v>
      </c>
      <c r="F8" s="491"/>
      <c r="G8" s="117"/>
      <c r="H8" s="117"/>
    </row>
    <row r="9" spans="1:8">
      <c r="A9" s="482"/>
      <c r="B9" s="483">
        <f>C9+D9</f>
        <v>1097.348</v>
      </c>
      <c r="C9" s="484">
        <v>286.13</v>
      </c>
      <c r="D9" s="484">
        <v>811.21799999999996</v>
      </c>
      <c r="E9" s="485">
        <f t="shared" si="0"/>
        <v>1097.348</v>
      </c>
      <c r="F9" s="486">
        <v>2266.8000000000002</v>
      </c>
      <c r="G9" s="117"/>
      <c r="H9" s="117"/>
    </row>
    <row r="10" spans="1:8" ht="13.5" thickBot="1">
      <c r="A10" s="487" t="s">
        <v>60</v>
      </c>
      <c r="B10" s="488">
        <f>B9*F9</f>
        <v>2487468.4464000002</v>
      </c>
      <c r="C10" s="489">
        <f>C9*F9</f>
        <v>648599.48400000005</v>
      </c>
      <c r="D10" s="489">
        <f>D9*F9</f>
        <v>1838868.9624000001</v>
      </c>
      <c r="E10" s="490">
        <f t="shared" si="0"/>
        <v>2487468.4464000002</v>
      </c>
      <c r="F10" s="491"/>
      <c r="G10" s="117"/>
      <c r="H10" s="117"/>
    </row>
    <row r="11" spans="1:8">
      <c r="A11" s="482"/>
      <c r="B11" s="483">
        <f>C11+D11</f>
        <v>408.29399999999998</v>
      </c>
      <c r="C11" s="484">
        <v>238.53299999999999</v>
      </c>
      <c r="D11" s="484">
        <v>169.761</v>
      </c>
      <c r="E11" s="485">
        <f t="shared" si="0"/>
        <v>408.29399999999998</v>
      </c>
      <c r="F11" s="486">
        <v>2314.79</v>
      </c>
      <c r="G11" s="117"/>
      <c r="H11" s="117"/>
    </row>
    <row r="12" spans="1:8" ht="13.5" thickBot="1">
      <c r="A12" s="487" t="s">
        <v>447</v>
      </c>
      <c r="B12" s="492">
        <f>B11*F11</f>
        <v>945114.8682599999</v>
      </c>
      <c r="C12" s="489">
        <f>C11*F11</f>
        <v>552153.80306999991</v>
      </c>
      <c r="D12" s="489">
        <f>D11*F11</f>
        <v>392961.06518999999</v>
      </c>
      <c r="E12" s="490">
        <f t="shared" si="0"/>
        <v>945114.8682599999</v>
      </c>
      <c r="F12" s="491"/>
      <c r="G12" s="117"/>
      <c r="H12" s="117"/>
    </row>
    <row r="13" spans="1:8">
      <c r="A13" s="482"/>
      <c r="B13" s="483">
        <f>C13+D13</f>
        <v>563.5440000000001</v>
      </c>
      <c r="C13" s="484">
        <v>251.96100000000001</v>
      </c>
      <c r="D13" s="484">
        <v>311.58300000000003</v>
      </c>
      <c r="E13" s="485">
        <f t="shared" si="0"/>
        <v>563.5440000000001</v>
      </c>
      <c r="F13" s="486">
        <v>2319.87</v>
      </c>
      <c r="G13" s="117"/>
      <c r="H13" s="117"/>
    </row>
    <row r="14" spans="1:8" ht="13.5" thickBot="1">
      <c r="A14" s="487" t="s">
        <v>61</v>
      </c>
      <c r="B14" s="488">
        <f>B13*F13</f>
        <v>1307348.8192800002</v>
      </c>
      <c r="C14" s="489">
        <f>C13*F13</f>
        <v>584516.76506999996</v>
      </c>
      <c r="D14" s="489">
        <f>D13*F13</f>
        <v>722832.05420999997</v>
      </c>
      <c r="E14" s="490">
        <f t="shared" si="0"/>
        <v>1307348.8192799999</v>
      </c>
      <c r="F14" s="491"/>
      <c r="G14" s="117"/>
      <c r="H14" s="117"/>
    </row>
    <row r="15" spans="1:8">
      <c r="A15" s="482"/>
      <c r="B15" s="483">
        <f>C15+D15</f>
        <v>734.3</v>
      </c>
      <c r="C15" s="484">
        <v>234.90700000000001</v>
      </c>
      <c r="D15" s="484">
        <v>499.39299999999997</v>
      </c>
      <c r="E15" s="485">
        <f t="shared" si="0"/>
        <v>734.3</v>
      </c>
      <c r="F15" s="486">
        <v>2327.15</v>
      </c>
      <c r="G15" s="117"/>
      <c r="H15" s="117"/>
    </row>
    <row r="16" spans="1:8" ht="13.5" thickBot="1">
      <c r="A16" s="487" t="s">
        <v>62</v>
      </c>
      <c r="B16" s="492">
        <f>B15*F15</f>
        <v>1708826.2449999999</v>
      </c>
      <c r="C16" s="489">
        <f>C15*F15</f>
        <v>546663.8250500001</v>
      </c>
      <c r="D16" s="489">
        <f>D15*F15</f>
        <v>1162162.41995</v>
      </c>
      <c r="E16" s="490">
        <f t="shared" si="0"/>
        <v>1708826.2450000001</v>
      </c>
      <c r="F16" s="491"/>
      <c r="G16" s="117"/>
      <c r="H16" s="117"/>
    </row>
    <row r="17" spans="1:10">
      <c r="A17" s="482"/>
      <c r="B17" s="483">
        <f>C17+D17</f>
        <v>951.31099999999992</v>
      </c>
      <c r="C17" s="484">
        <v>246.09800000000001</v>
      </c>
      <c r="D17" s="484">
        <v>705.21299999999997</v>
      </c>
      <c r="E17" s="485">
        <f t="shared" si="0"/>
        <v>951.31099999999992</v>
      </c>
      <c r="F17" s="486">
        <v>2333.61</v>
      </c>
      <c r="G17" s="117"/>
      <c r="H17" s="117"/>
    </row>
    <row r="18" spans="1:10" ht="13.5" thickBot="1">
      <c r="A18" s="487" t="s">
        <v>63</v>
      </c>
      <c r="B18" s="488">
        <f>B17*F17</f>
        <v>2219988.86271</v>
      </c>
      <c r="C18" s="489">
        <f>C17*F17</f>
        <v>574296.75378000003</v>
      </c>
      <c r="D18" s="489">
        <f>D17*F17</f>
        <v>1645692.1089300001</v>
      </c>
      <c r="E18" s="490">
        <f t="shared" si="0"/>
        <v>2219988.86271</v>
      </c>
      <c r="F18" s="491"/>
      <c r="G18" s="117"/>
      <c r="H18" s="117"/>
    </row>
    <row r="19" spans="1:10">
      <c r="A19" s="482"/>
      <c r="B19" s="483">
        <f>C19+D19</f>
        <v>553.19899999999996</v>
      </c>
      <c r="C19" s="484">
        <v>237.51599999999999</v>
      </c>
      <c r="D19" s="484">
        <v>315.68299999999999</v>
      </c>
      <c r="E19" s="485">
        <f t="shared" si="0"/>
        <v>553.19899999999996</v>
      </c>
      <c r="F19" s="486">
        <v>2345.2399999999998</v>
      </c>
      <c r="G19" s="117"/>
      <c r="H19" s="117"/>
    </row>
    <row r="20" spans="1:10" ht="13.5" thickBot="1">
      <c r="A20" s="487" t="s">
        <v>448</v>
      </c>
      <c r="B20" s="492">
        <f>B19*F19</f>
        <v>1297384.4227599998</v>
      </c>
      <c r="C20" s="489">
        <f>C19*F19</f>
        <v>557032.02383999992</v>
      </c>
      <c r="D20" s="489">
        <f>D19*F19</f>
        <v>740352.39891999995</v>
      </c>
      <c r="E20" s="490">
        <f t="shared" si="0"/>
        <v>1297384.42276</v>
      </c>
      <c r="F20" s="491"/>
      <c r="G20" s="117"/>
      <c r="H20" s="117"/>
    </row>
    <row r="21" spans="1:10">
      <c r="A21" s="482"/>
      <c r="B21" s="483">
        <f>C21+D21</f>
        <v>850.04600000000005</v>
      </c>
      <c r="C21" s="484">
        <v>229.154</v>
      </c>
      <c r="D21" s="484">
        <v>620.89200000000005</v>
      </c>
      <c r="E21" s="485">
        <f t="shared" si="0"/>
        <v>850.04600000000005</v>
      </c>
      <c r="F21" s="486">
        <v>2382.9899999999998</v>
      </c>
      <c r="G21" s="117"/>
      <c r="H21" s="117"/>
    </row>
    <row r="22" spans="1:10" ht="13.5" thickBot="1">
      <c r="A22" s="487" t="s">
        <v>449</v>
      </c>
      <c r="B22" s="488">
        <f>B21*F21</f>
        <v>2025651.11754</v>
      </c>
      <c r="C22" s="489">
        <f>C21*F21</f>
        <v>546071.69045999995</v>
      </c>
      <c r="D22" s="489">
        <f>D21*F21</f>
        <v>1479579.4270800001</v>
      </c>
      <c r="E22" s="490">
        <f t="shared" si="0"/>
        <v>2025651.11754</v>
      </c>
      <c r="F22" s="491"/>
      <c r="G22" s="117"/>
      <c r="H22" s="117"/>
    </row>
    <row r="23" spans="1:10">
      <c r="A23" s="482"/>
      <c r="B23" s="483">
        <f>C23+D23</f>
        <v>738.62</v>
      </c>
      <c r="C23" s="484">
        <v>253.11600000000001</v>
      </c>
      <c r="D23" s="484">
        <v>485.50400000000002</v>
      </c>
      <c r="E23" s="485">
        <f t="shared" si="0"/>
        <v>738.62</v>
      </c>
      <c r="F23" s="486">
        <v>2365.08</v>
      </c>
      <c r="G23" s="117"/>
      <c r="H23" s="117"/>
    </row>
    <row r="24" spans="1:10" ht="13.5" thickBot="1">
      <c r="A24" s="493" t="s">
        <v>450</v>
      </c>
      <c r="B24" s="492">
        <f>B23*F23</f>
        <v>1746895.3895999999</v>
      </c>
      <c r="C24" s="489">
        <f>C23*F23</f>
        <v>598639.58927999996</v>
      </c>
      <c r="D24" s="489">
        <f>D23*F23</f>
        <v>1148255.8003199999</v>
      </c>
      <c r="E24" s="490">
        <f t="shared" si="0"/>
        <v>1746895.3895999999</v>
      </c>
      <c r="F24" s="491"/>
      <c r="G24" s="117"/>
      <c r="H24" s="117"/>
    </row>
    <row r="25" spans="1:10">
      <c r="A25" s="482"/>
      <c r="B25" s="483">
        <f>C25+D25</f>
        <v>742.60199999999998</v>
      </c>
      <c r="C25" s="484">
        <v>253.15700000000001</v>
      </c>
      <c r="D25" s="484">
        <v>489.44499999999999</v>
      </c>
      <c r="E25" s="485">
        <f t="shared" si="0"/>
        <v>742.60199999999998</v>
      </c>
      <c r="F25" s="486">
        <v>2358.0300000000002</v>
      </c>
      <c r="G25" s="117"/>
      <c r="H25" s="117"/>
    </row>
    <row r="26" spans="1:10" ht="13.5" thickBot="1">
      <c r="A26" s="487" t="s">
        <v>451</v>
      </c>
      <c r="B26" s="492">
        <f>B25*F25</f>
        <v>1751077.79406</v>
      </c>
      <c r="C26" s="489">
        <f>C25*F25</f>
        <v>596951.8007100001</v>
      </c>
      <c r="D26" s="489">
        <f>D25*F25</f>
        <v>1154125.9933500001</v>
      </c>
      <c r="E26" s="490">
        <f t="shared" si="0"/>
        <v>1751077.7940600002</v>
      </c>
      <c r="F26" s="491"/>
      <c r="G26" s="117"/>
      <c r="H26" s="117"/>
    </row>
    <row r="27" spans="1:10">
      <c r="A27" s="482"/>
      <c r="B27" s="483">
        <f>C27+D27</f>
        <v>811.05399999999997</v>
      </c>
      <c r="C27" s="484">
        <v>271.077</v>
      </c>
      <c r="D27" s="484">
        <v>539.97699999999998</v>
      </c>
      <c r="E27" s="485">
        <f t="shared" si="0"/>
        <v>811.05399999999997</v>
      </c>
      <c r="F27" s="486">
        <v>2342.2199999999998</v>
      </c>
      <c r="G27" s="117"/>
      <c r="H27" s="117"/>
    </row>
    <row r="28" spans="1:10" ht="13.5" thickBot="1">
      <c r="A28" s="487" t="s">
        <v>452</v>
      </c>
      <c r="B28" s="492">
        <f>B27*F27</f>
        <v>1899666.8998799997</v>
      </c>
      <c r="C28" s="489">
        <f>C27*F27</f>
        <v>634921.97093999991</v>
      </c>
      <c r="D28" s="489">
        <f>D27*F27</f>
        <v>1264744.9289399998</v>
      </c>
      <c r="E28" s="490">
        <f t="shared" si="0"/>
        <v>1899666.8998799997</v>
      </c>
      <c r="F28" s="491"/>
      <c r="G28" s="117"/>
      <c r="H28" s="117"/>
    </row>
    <row r="29" spans="1:10">
      <c r="A29" s="482"/>
      <c r="B29" s="494">
        <f t="shared" ref="B29:E30" si="1">B5+B7+B9+B11+B13+B15+B17+B19+B21+B23+B25+B27</f>
        <v>8775.5819999999985</v>
      </c>
      <c r="C29" s="495">
        <f t="shared" si="1"/>
        <v>3074.2759999999998</v>
      </c>
      <c r="D29" s="495">
        <f t="shared" si="1"/>
        <v>5701.3059999999996</v>
      </c>
      <c r="E29" s="495">
        <f t="shared" si="1"/>
        <v>8775.5819999999985</v>
      </c>
      <c r="F29" s="496"/>
      <c r="G29" s="117"/>
      <c r="H29" s="117"/>
    </row>
    <row r="30" spans="1:10" ht="13.5" thickBot="1">
      <c r="A30" s="487" t="s">
        <v>453</v>
      </c>
      <c r="B30" s="497">
        <f t="shared" si="1"/>
        <v>20382114.745650001</v>
      </c>
      <c r="C30" s="498">
        <f t="shared" si="1"/>
        <v>7132783.5477300007</v>
      </c>
      <c r="D30" s="498">
        <f t="shared" si="1"/>
        <v>13249331.19792</v>
      </c>
      <c r="E30" s="499">
        <f>C30+D30</f>
        <v>20382114.745650001</v>
      </c>
      <c r="F30" s="500"/>
      <c r="G30" s="117"/>
      <c r="H30" s="117"/>
    </row>
    <row r="31" spans="1:10">
      <c r="A31" s="117"/>
      <c r="B31" s="501">
        <f>B30/B29</f>
        <v>2322.5940736067423</v>
      </c>
      <c r="C31" s="501">
        <f>C30/C29</f>
        <v>2320.1506786410851</v>
      </c>
      <c r="D31" s="501">
        <f>D30/D29</f>
        <v>2323.91160865949</v>
      </c>
      <c r="E31" s="502"/>
      <c r="F31" s="117"/>
      <c r="G31" s="117"/>
      <c r="H31" s="117"/>
      <c r="J31">
        <f>E30/E29</f>
        <v>2322.5940736067423</v>
      </c>
    </row>
    <row r="32" spans="1:10">
      <c r="A32" s="117"/>
      <c r="B32" s="117"/>
      <c r="C32" s="117"/>
      <c r="D32" s="117"/>
      <c r="E32" s="117"/>
      <c r="F32" s="117"/>
      <c r="G32" s="117"/>
      <c r="H32" s="117"/>
    </row>
    <row r="33" spans="1:8">
      <c r="A33" s="117" t="s">
        <v>454</v>
      </c>
      <c r="B33" s="117"/>
      <c r="C33" s="117"/>
      <c r="D33" s="117"/>
      <c r="E33" s="117"/>
      <c r="F33" s="117"/>
      <c r="G33" s="117"/>
      <c r="H33" s="117"/>
    </row>
    <row r="34" spans="1:8">
      <c r="A34" s="542" t="s">
        <v>455</v>
      </c>
      <c r="B34" s="542"/>
      <c r="C34" s="542"/>
      <c r="D34" s="542"/>
      <c r="E34" s="542"/>
      <c r="F34" s="542"/>
      <c r="G34" s="542"/>
      <c r="H34" s="542"/>
    </row>
    <row r="35" spans="1:8">
      <c r="A35" s="542"/>
      <c r="B35" s="542"/>
      <c r="C35" s="542"/>
      <c r="D35" s="542"/>
      <c r="E35" s="542"/>
      <c r="F35" s="542"/>
      <c r="G35" s="542"/>
      <c r="H35" s="542"/>
    </row>
    <row r="36" spans="1:8">
      <c r="A36" s="117" t="s">
        <v>456</v>
      </c>
      <c r="B36" s="117"/>
      <c r="C36" s="117"/>
      <c r="D36" s="117"/>
      <c r="E36" s="117"/>
      <c r="F36" s="117"/>
      <c r="G36" s="117"/>
      <c r="H36" s="117"/>
    </row>
    <row r="37" spans="1:8">
      <c r="A37" s="117"/>
      <c r="B37" s="117"/>
      <c r="C37" s="117"/>
      <c r="D37" s="117"/>
      <c r="E37" s="117"/>
      <c r="F37" s="117"/>
      <c r="G37" s="117"/>
      <c r="H37" s="117"/>
    </row>
    <row r="41" spans="1:8">
      <c r="A41" s="117"/>
      <c r="B41" s="117"/>
      <c r="C41" s="117"/>
      <c r="D41" s="117"/>
    </row>
  </sheetData>
  <mergeCells count="1">
    <mergeCell ref="A34:H35"/>
  </mergeCells>
  <phoneticPr fontId="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I13"/>
  <sheetViews>
    <sheetView workbookViewId="0">
      <selection activeCell="G16" sqref="G16"/>
    </sheetView>
  </sheetViews>
  <sheetFormatPr defaultRowHeight="12.75"/>
  <cols>
    <col min="1" max="1" width="4.7109375" customWidth="1"/>
    <col min="2" max="2" width="19.28515625" customWidth="1"/>
    <col min="3" max="3" width="7.85546875" customWidth="1"/>
    <col min="4" max="4" width="8.42578125" customWidth="1"/>
    <col min="5" max="5" width="7.42578125" customWidth="1"/>
    <col min="6" max="6" width="10.7109375" customWidth="1"/>
    <col min="7" max="7" width="8.85546875" customWidth="1"/>
    <col min="8" max="8" width="10.140625" customWidth="1"/>
    <col min="9" max="9" width="9.140625" customWidth="1"/>
    <col min="10" max="10" width="6.140625" customWidth="1"/>
    <col min="11" max="11" width="5.7109375" customWidth="1"/>
  </cols>
  <sheetData>
    <row r="1" spans="1:9" ht="15.75">
      <c r="A1" s="548" t="s">
        <v>137</v>
      </c>
      <c r="B1" s="549"/>
      <c r="C1" s="549"/>
      <c r="D1" s="549"/>
      <c r="E1" s="549"/>
      <c r="F1" s="549"/>
      <c r="G1" s="549"/>
      <c r="H1" s="549"/>
      <c r="I1" s="549"/>
    </row>
    <row r="2" spans="1:9" ht="15.75">
      <c r="A2" s="548" t="s">
        <v>316</v>
      </c>
      <c r="B2" s="549"/>
      <c r="C2" s="549"/>
      <c r="D2" s="549"/>
      <c r="E2" s="549"/>
      <c r="F2" s="549"/>
      <c r="G2" s="549"/>
      <c r="H2" s="549"/>
      <c r="I2" s="549"/>
    </row>
    <row r="3" spans="1:9" ht="19.5" thickBot="1">
      <c r="A3" s="137"/>
    </row>
    <row r="4" spans="1:9" ht="90" customHeight="1" thickBot="1">
      <c r="A4" s="550" t="s">
        <v>138</v>
      </c>
      <c r="B4" s="550" t="s">
        <v>139</v>
      </c>
      <c r="C4" s="543" t="s">
        <v>140</v>
      </c>
      <c r="D4" s="543" t="s">
        <v>141</v>
      </c>
      <c r="E4" s="543" t="s">
        <v>142</v>
      </c>
      <c r="F4" s="543" t="s">
        <v>143</v>
      </c>
      <c r="G4" s="545" t="s">
        <v>144</v>
      </c>
      <c r="H4" s="546"/>
      <c r="I4" s="547"/>
    </row>
    <row r="5" spans="1:9" ht="93.75" customHeight="1" thickBot="1">
      <c r="A5" s="551"/>
      <c r="B5" s="551"/>
      <c r="C5" s="544"/>
      <c r="D5" s="544"/>
      <c r="E5" s="544"/>
      <c r="F5" s="544"/>
      <c r="G5" s="184" t="s">
        <v>4</v>
      </c>
      <c r="H5" s="184" t="s">
        <v>145</v>
      </c>
      <c r="I5" s="184" t="s">
        <v>7</v>
      </c>
    </row>
    <row r="6" spans="1:9" ht="30.75" thickBot="1">
      <c r="A6" s="181">
        <v>1</v>
      </c>
      <c r="B6" s="182" t="s">
        <v>146</v>
      </c>
      <c r="C6" s="180">
        <v>160</v>
      </c>
      <c r="D6" s="180">
        <v>82.7</v>
      </c>
      <c r="E6" s="183">
        <v>79482</v>
      </c>
      <c r="F6" s="183">
        <f>D6*1000-E6</f>
        <v>3218</v>
      </c>
      <c r="G6" s="180">
        <v>0</v>
      </c>
      <c r="H6" s="180">
        <v>0</v>
      </c>
      <c r="I6" s="180">
        <v>0</v>
      </c>
    </row>
    <row r="7" spans="1:9" ht="30.75" thickBot="1">
      <c r="A7" s="181">
        <v>2</v>
      </c>
      <c r="B7" s="182" t="s">
        <v>146</v>
      </c>
      <c r="C7" s="180">
        <v>40</v>
      </c>
      <c r="D7" s="180">
        <v>18</v>
      </c>
      <c r="E7" s="183">
        <v>15646</v>
      </c>
      <c r="F7" s="183">
        <f t="shared" ref="F7:F13" si="0">D7*1000-E7</f>
        <v>2354</v>
      </c>
      <c r="G7" s="180">
        <v>0</v>
      </c>
      <c r="H7" s="180">
        <v>0</v>
      </c>
      <c r="I7" s="180">
        <v>0</v>
      </c>
    </row>
    <row r="8" spans="1:9" ht="30.75" thickBot="1">
      <c r="A8" s="181">
        <v>3</v>
      </c>
      <c r="B8" s="182" t="s">
        <v>147</v>
      </c>
      <c r="C8" s="180" t="s">
        <v>148</v>
      </c>
      <c r="D8" s="180">
        <v>60</v>
      </c>
      <c r="E8" s="183">
        <v>34032</v>
      </c>
      <c r="F8" s="183">
        <f>D8*1000-E8-H8</f>
        <v>15168</v>
      </c>
      <c r="G8" s="180">
        <v>0</v>
      </c>
      <c r="H8" s="183">
        <v>10800</v>
      </c>
      <c r="I8" s="180">
        <v>0</v>
      </c>
    </row>
    <row r="9" spans="1:9" ht="45.75" thickBot="1">
      <c r="A9" s="181">
        <v>4</v>
      </c>
      <c r="B9" s="182" t="s">
        <v>149</v>
      </c>
      <c r="C9" s="180" t="s">
        <v>148</v>
      </c>
      <c r="D9" s="180">
        <v>60</v>
      </c>
      <c r="E9" s="183">
        <v>31027</v>
      </c>
      <c r="F9" s="183">
        <f>D9*1000-E9-H9</f>
        <v>17573</v>
      </c>
      <c r="G9" s="180">
        <v>0</v>
      </c>
      <c r="H9" s="183">
        <v>11400</v>
      </c>
      <c r="I9" s="180">
        <v>0</v>
      </c>
    </row>
    <row r="10" spans="1:9" ht="30.75" thickBot="1">
      <c r="A10" s="181">
        <v>5</v>
      </c>
      <c r="B10" s="182" t="s">
        <v>150</v>
      </c>
      <c r="C10" s="180" t="s">
        <v>148</v>
      </c>
      <c r="D10" s="180">
        <v>25.7</v>
      </c>
      <c r="E10" s="180">
        <v>5676</v>
      </c>
      <c r="F10" s="183">
        <f t="shared" si="0"/>
        <v>20024</v>
      </c>
      <c r="G10" s="180">
        <v>0</v>
      </c>
      <c r="H10" s="180">
        <v>0</v>
      </c>
      <c r="I10" s="180">
        <v>0</v>
      </c>
    </row>
    <row r="11" spans="1:9" ht="15.75" thickBot="1">
      <c r="A11" s="181">
        <v>6</v>
      </c>
      <c r="B11" s="182" t="s">
        <v>151</v>
      </c>
      <c r="C11" s="180">
        <v>22.173999999999999</v>
      </c>
      <c r="D11" s="180">
        <v>13.29</v>
      </c>
      <c r="E11" s="183">
        <v>7958</v>
      </c>
      <c r="F11" s="183">
        <f>D11*1000-E11-H11</f>
        <v>1332</v>
      </c>
      <c r="G11" s="180" t="s">
        <v>95</v>
      </c>
      <c r="H11" s="183">
        <v>4000</v>
      </c>
      <c r="I11" s="180">
        <v>0</v>
      </c>
    </row>
    <row r="12" spans="1:9" ht="15.75" thickBot="1">
      <c r="A12" s="181">
        <v>7</v>
      </c>
      <c r="B12" s="182" t="s">
        <v>152</v>
      </c>
      <c r="C12" s="180">
        <v>7.41</v>
      </c>
      <c r="D12" s="180">
        <v>13.71</v>
      </c>
      <c r="E12" s="183">
        <v>7495</v>
      </c>
      <c r="F12" s="183">
        <f t="shared" si="0"/>
        <v>6215</v>
      </c>
      <c r="G12" s="180" t="s">
        <v>95</v>
      </c>
      <c r="H12" s="180">
        <v>0</v>
      </c>
      <c r="I12" s="180">
        <v>0</v>
      </c>
    </row>
    <row r="13" spans="1:9" ht="15.75" thickBot="1">
      <c r="A13" s="181">
        <v>8</v>
      </c>
      <c r="B13" s="182" t="s">
        <v>153</v>
      </c>
      <c r="C13" s="180">
        <v>4.71</v>
      </c>
      <c r="D13" s="180">
        <v>3</v>
      </c>
      <c r="E13" s="183">
        <v>3000</v>
      </c>
      <c r="F13" s="183">
        <f t="shared" si="0"/>
        <v>0</v>
      </c>
      <c r="G13" s="180" t="s">
        <v>95</v>
      </c>
      <c r="H13" s="180">
        <v>0</v>
      </c>
      <c r="I13" s="180">
        <v>0</v>
      </c>
    </row>
  </sheetData>
  <mergeCells count="9">
    <mergeCell ref="F4:F5"/>
    <mergeCell ref="G4:I4"/>
    <mergeCell ref="A1:I1"/>
    <mergeCell ref="A2:I2"/>
    <mergeCell ref="A4:A5"/>
    <mergeCell ref="B4:B5"/>
    <mergeCell ref="C4:C5"/>
    <mergeCell ref="D4:D5"/>
    <mergeCell ref="E4:E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Q20"/>
  <sheetViews>
    <sheetView workbookViewId="0">
      <selection activeCell="Q25" sqref="Q25"/>
    </sheetView>
  </sheetViews>
  <sheetFormatPr defaultRowHeight="12.75"/>
  <cols>
    <col min="2" max="2" width="9.7109375" customWidth="1"/>
    <col min="4" max="4" width="6.5703125" customWidth="1"/>
    <col min="5" max="5" width="7.5703125" customWidth="1"/>
    <col min="6" max="6" width="8.42578125" customWidth="1"/>
    <col min="7" max="7" width="6.7109375" customWidth="1"/>
    <col min="8" max="8" width="7.140625" customWidth="1"/>
    <col min="9" max="9" width="6" customWidth="1"/>
    <col min="10" max="10" width="6.140625" customWidth="1"/>
    <col min="11" max="11" width="7" customWidth="1"/>
    <col min="12" max="12" width="7.28515625" customWidth="1"/>
    <col min="13" max="13" width="8.140625" customWidth="1"/>
    <col min="14" max="14" width="8" customWidth="1"/>
    <col min="15" max="15" width="7.5703125" customWidth="1"/>
    <col min="16" max="17" width="7.7109375" customWidth="1"/>
  </cols>
  <sheetData>
    <row r="1" spans="1:17" ht="13.5" thickBot="1">
      <c r="A1" s="119"/>
      <c r="B1" s="119"/>
      <c r="C1" s="119"/>
      <c r="D1" s="119"/>
      <c r="E1" s="119"/>
      <c r="F1" s="554" t="s">
        <v>317</v>
      </c>
      <c r="G1" s="554"/>
      <c r="H1" s="554"/>
      <c r="I1" s="554"/>
      <c r="J1" s="554"/>
      <c r="K1" s="554"/>
      <c r="L1" s="554"/>
      <c r="M1" s="554"/>
      <c r="N1" s="554"/>
      <c r="O1" s="554"/>
      <c r="P1" s="554"/>
      <c r="Q1" s="119"/>
    </row>
    <row r="2" spans="1:17" ht="13.5" customHeight="1" thickBot="1">
      <c r="A2" s="555" t="s">
        <v>64</v>
      </c>
      <c r="B2" s="556"/>
      <c r="C2" s="557" t="s">
        <v>65</v>
      </c>
      <c r="D2" s="120"/>
      <c r="E2" s="120"/>
      <c r="F2" s="120"/>
      <c r="G2" s="120"/>
      <c r="H2" s="120"/>
      <c r="I2" s="120"/>
      <c r="J2" s="120"/>
      <c r="K2" s="120"/>
      <c r="L2" s="120"/>
      <c r="M2" s="120"/>
      <c r="N2" s="120"/>
      <c r="O2" s="120"/>
      <c r="P2" s="120"/>
      <c r="Q2" s="129"/>
    </row>
    <row r="3" spans="1:17" ht="13.5" thickBot="1">
      <c r="A3" s="560" t="s">
        <v>66</v>
      </c>
      <c r="B3" s="561"/>
      <c r="C3" s="558"/>
      <c r="D3" s="121" t="s">
        <v>67</v>
      </c>
      <c r="E3" s="562" t="s">
        <v>68</v>
      </c>
      <c r="F3" s="563"/>
      <c r="G3" s="563"/>
      <c r="H3" s="563"/>
      <c r="I3" s="563"/>
      <c r="J3" s="563"/>
      <c r="K3" s="563"/>
      <c r="L3" s="563"/>
      <c r="M3" s="563"/>
      <c r="N3" s="563"/>
      <c r="O3" s="563"/>
      <c r="P3" s="563"/>
      <c r="Q3" s="127" t="s">
        <v>69</v>
      </c>
    </row>
    <row r="4" spans="1:17" ht="13.5" thickBot="1">
      <c r="A4" s="564" t="s">
        <v>70</v>
      </c>
      <c r="B4" s="565"/>
      <c r="C4" s="559"/>
      <c r="D4" s="124"/>
      <c r="E4" s="124" t="s">
        <v>71</v>
      </c>
      <c r="F4" s="124" t="s">
        <v>72</v>
      </c>
      <c r="G4" s="124" t="s">
        <v>60</v>
      </c>
      <c r="H4" s="124" t="s">
        <v>73</v>
      </c>
      <c r="I4" s="124" t="s">
        <v>61</v>
      </c>
      <c r="J4" s="124" t="s">
        <v>62</v>
      </c>
      <c r="K4" s="124" t="s">
        <v>63</v>
      </c>
      <c r="L4" s="124" t="s">
        <v>74</v>
      </c>
      <c r="M4" s="123" t="s">
        <v>75</v>
      </c>
      <c r="N4" s="124" t="s">
        <v>76</v>
      </c>
      <c r="O4" s="124" t="s">
        <v>77</v>
      </c>
      <c r="P4" s="128" t="s">
        <v>78</v>
      </c>
      <c r="Q4" s="126" t="s">
        <v>79</v>
      </c>
    </row>
    <row r="5" spans="1:17" ht="13.5" thickBot="1">
      <c r="A5" s="552" t="s">
        <v>80</v>
      </c>
      <c r="B5" s="553"/>
      <c r="C5" s="125" t="s">
        <v>81</v>
      </c>
      <c r="D5" s="124" t="s">
        <v>82</v>
      </c>
      <c r="E5" s="124" t="s">
        <v>83</v>
      </c>
      <c r="F5" s="124" t="s">
        <v>83</v>
      </c>
      <c r="G5" s="124" t="s">
        <v>83</v>
      </c>
      <c r="H5" s="124" t="s">
        <v>83</v>
      </c>
      <c r="I5" s="124">
        <v>5</v>
      </c>
      <c r="J5" s="124">
        <v>1</v>
      </c>
      <c r="K5" s="124" t="s">
        <v>83</v>
      </c>
      <c r="L5" s="124" t="s">
        <v>83</v>
      </c>
      <c r="M5" s="124" t="s">
        <v>83</v>
      </c>
      <c r="N5" s="124" t="s">
        <v>83</v>
      </c>
      <c r="O5" s="124" t="s">
        <v>83</v>
      </c>
      <c r="P5" s="122" t="s">
        <v>83</v>
      </c>
      <c r="Q5" s="126">
        <v>6</v>
      </c>
    </row>
    <row r="6" spans="1:17" ht="13.5" thickBot="1">
      <c r="A6" s="552" t="s">
        <v>84</v>
      </c>
      <c r="B6" s="553"/>
      <c r="C6" s="125" t="s">
        <v>81</v>
      </c>
      <c r="D6" s="124" t="s">
        <v>82</v>
      </c>
      <c r="E6" s="124" t="s">
        <v>83</v>
      </c>
      <c r="F6" s="124" t="s">
        <v>83</v>
      </c>
      <c r="G6" s="124" t="s">
        <v>83</v>
      </c>
      <c r="H6" s="124" t="s">
        <v>83</v>
      </c>
      <c r="I6" s="124">
        <v>2</v>
      </c>
      <c r="J6" s="124" t="s">
        <v>83</v>
      </c>
      <c r="K6" s="124" t="s">
        <v>83</v>
      </c>
      <c r="L6" s="124" t="s">
        <v>83</v>
      </c>
      <c r="M6" s="124" t="s">
        <v>83</v>
      </c>
      <c r="N6" s="124" t="s">
        <v>83</v>
      </c>
      <c r="O6" s="124" t="s">
        <v>83</v>
      </c>
      <c r="P6" s="122" t="s">
        <v>83</v>
      </c>
      <c r="Q6" s="126">
        <v>2</v>
      </c>
    </row>
    <row r="7" spans="1:17" ht="25.5" customHeight="1" thickBot="1">
      <c r="A7" s="552" t="s">
        <v>85</v>
      </c>
      <c r="B7" s="553"/>
      <c r="C7" s="125" t="s">
        <v>81</v>
      </c>
      <c r="D7" s="124" t="s">
        <v>82</v>
      </c>
      <c r="E7" s="124">
        <v>9</v>
      </c>
      <c r="F7" s="124">
        <v>15</v>
      </c>
      <c r="G7" s="124">
        <v>30</v>
      </c>
      <c r="H7" s="124">
        <v>18</v>
      </c>
      <c r="I7" s="124">
        <v>18</v>
      </c>
      <c r="J7" s="124">
        <v>20</v>
      </c>
      <c r="K7" s="124">
        <v>12</v>
      </c>
      <c r="L7" s="124">
        <v>24</v>
      </c>
      <c r="M7" s="124">
        <v>22</v>
      </c>
      <c r="N7" s="124">
        <v>12</v>
      </c>
      <c r="O7" s="124">
        <v>3</v>
      </c>
      <c r="P7" s="122">
        <v>2</v>
      </c>
      <c r="Q7" s="126">
        <f>P7+O7+N7+M7+L7+K7+J7+I7+H7+G7+F7+E7</f>
        <v>185</v>
      </c>
    </row>
    <row r="8" spans="1:17" ht="13.5" thickBot="1">
      <c r="A8" s="552" t="s">
        <v>86</v>
      </c>
      <c r="B8" s="553"/>
      <c r="C8" s="125" t="s">
        <v>81</v>
      </c>
      <c r="D8" s="124" t="s">
        <v>82</v>
      </c>
      <c r="E8" s="124">
        <v>2</v>
      </c>
      <c r="F8" s="124">
        <v>0</v>
      </c>
      <c r="G8" s="124">
        <v>4</v>
      </c>
      <c r="H8" s="124">
        <v>4</v>
      </c>
      <c r="I8" s="124">
        <v>0</v>
      </c>
      <c r="J8" s="124">
        <v>2</v>
      </c>
      <c r="K8" s="124">
        <v>5</v>
      </c>
      <c r="L8" s="124">
        <v>3</v>
      </c>
      <c r="M8" s="124">
        <v>9</v>
      </c>
      <c r="N8" s="124">
        <v>1</v>
      </c>
      <c r="O8" s="124">
        <v>7</v>
      </c>
      <c r="P8" s="122">
        <v>0</v>
      </c>
      <c r="Q8" s="126">
        <f t="shared" ref="Q8:Q17" si="0">P8+O8+N8+M8+L8+K8+J8+I8+H8+G8+F8+E8</f>
        <v>37</v>
      </c>
    </row>
    <row r="9" spans="1:17" ht="13.5" thickBot="1">
      <c r="A9" s="552" t="s">
        <v>87</v>
      </c>
      <c r="B9" s="553"/>
      <c r="C9" s="125" t="s">
        <v>81</v>
      </c>
      <c r="D9" s="124" t="s">
        <v>82</v>
      </c>
      <c r="E9" s="124">
        <v>4</v>
      </c>
      <c r="F9" s="124">
        <v>5</v>
      </c>
      <c r="G9" s="124">
        <v>14</v>
      </c>
      <c r="H9" s="124">
        <v>22</v>
      </c>
      <c r="I9" s="124">
        <v>17</v>
      </c>
      <c r="J9" s="124">
        <v>41</v>
      </c>
      <c r="K9" s="124">
        <v>11</v>
      </c>
      <c r="L9" s="124">
        <v>31</v>
      </c>
      <c r="M9" s="124">
        <v>29</v>
      </c>
      <c r="N9" s="124">
        <v>6</v>
      </c>
      <c r="O9" s="124">
        <v>1</v>
      </c>
      <c r="P9" s="122">
        <v>2</v>
      </c>
      <c r="Q9" s="126">
        <f t="shared" si="0"/>
        <v>183</v>
      </c>
    </row>
    <row r="10" spans="1:17" ht="25.5" customHeight="1" thickBot="1">
      <c r="A10" s="552" t="s">
        <v>88</v>
      </c>
      <c r="B10" s="553"/>
      <c r="C10" s="125" t="s">
        <v>81</v>
      </c>
      <c r="D10" s="124" t="s">
        <v>82</v>
      </c>
      <c r="E10" s="124">
        <v>0</v>
      </c>
      <c r="F10" s="124">
        <v>0</v>
      </c>
      <c r="G10" s="124">
        <v>0</v>
      </c>
      <c r="H10" s="124">
        <v>0</v>
      </c>
      <c r="I10" s="124">
        <v>5</v>
      </c>
      <c r="J10" s="124">
        <v>1</v>
      </c>
      <c r="K10" s="124">
        <v>0</v>
      </c>
      <c r="L10" s="124">
        <v>0</v>
      </c>
      <c r="M10" s="124">
        <v>0</v>
      </c>
      <c r="N10" s="124">
        <v>0</v>
      </c>
      <c r="O10" s="124">
        <v>0</v>
      </c>
      <c r="P10" s="122">
        <v>0</v>
      </c>
      <c r="Q10" s="126">
        <f t="shared" si="0"/>
        <v>6</v>
      </c>
    </row>
    <row r="11" spans="1:17" ht="25.5" customHeight="1" thickBot="1">
      <c r="A11" s="552" t="s">
        <v>89</v>
      </c>
      <c r="B11" s="553"/>
      <c r="C11" s="125" t="s">
        <v>81</v>
      </c>
      <c r="D11" s="124" t="s">
        <v>82</v>
      </c>
      <c r="E11" s="124">
        <v>0</v>
      </c>
      <c r="F11" s="124">
        <v>0</v>
      </c>
      <c r="G11" s="124">
        <v>0</v>
      </c>
      <c r="H11" s="124">
        <v>0</v>
      </c>
      <c r="I11" s="124">
        <v>1</v>
      </c>
      <c r="J11" s="124">
        <v>1</v>
      </c>
      <c r="K11" s="124">
        <v>0</v>
      </c>
      <c r="L11" s="124">
        <v>0</v>
      </c>
      <c r="M11" s="124">
        <v>0</v>
      </c>
      <c r="N11" s="124">
        <v>0</v>
      </c>
      <c r="O11" s="124">
        <v>0</v>
      </c>
      <c r="P11" s="122">
        <v>0</v>
      </c>
      <c r="Q11" s="126">
        <f t="shared" si="0"/>
        <v>2</v>
      </c>
    </row>
    <row r="12" spans="1:17" ht="25.5" customHeight="1" thickBot="1">
      <c r="A12" s="552" t="s">
        <v>97</v>
      </c>
      <c r="B12" s="553"/>
      <c r="C12" s="125" t="s">
        <v>81</v>
      </c>
      <c r="D12" s="124" t="s">
        <v>82</v>
      </c>
      <c r="E12" s="124">
        <v>16</v>
      </c>
      <c r="F12" s="124">
        <v>3</v>
      </c>
      <c r="G12" s="124">
        <v>14</v>
      </c>
      <c r="H12" s="124">
        <v>18</v>
      </c>
      <c r="I12" s="124">
        <v>11</v>
      </c>
      <c r="J12" s="124">
        <v>15</v>
      </c>
      <c r="K12" s="124">
        <v>4</v>
      </c>
      <c r="L12" s="124">
        <v>14</v>
      </c>
      <c r="M12" s="124">
        <v>25</v>
      </c>
      <c r="N12" s="124">
        <v>13</v>
      </c>
      <c r="O12" s="124">
        <v>13</v>
      </c>
      <c r="P12" s="122">
        <v>2</v>
      </c>
      <c r="Q12" s="126">
        <f t="shared" si="0"/>
        <v>148</v>
      </c>
    </row>
    <row r="13" spans="1:17" ht="25.5" customHeight="1" thickBot="1">
      <c r="A13" s="552" t="s">
        <v>96</v>
      </c>
      <c r="B13" s="553"/>
      <c r="C13" s="125" t="s">
        <v>81</v>
      </c>
      <c r="D13" s="124" t="s">
        <v>82</v>
      </c>
      <c r="E13" s="124">
        <v>0</v>
      </c>
      <c r="F13" s="124">
        <v>0</v>
      </c>
      <c r="G13" s="124">
        <v>0</v>
      </c>
      <c r="H13" s="124">
        <v>0</v>
      </c>
      <c r="I13" s="124">
        <v>12</v>
      </c>
      <c r="J13" s="124">
        <v>0</v>
      </c>
      <c r="K13" s="124">
        <v>0</v>
      </c>
      <c r="L13" s="124">
        <v>0</v>
      </c>
      <c r="M13" s="124">
        <v>0</v>
      </c>
      <c r="N13" s="124">
        <v>0</v>
      </c>
      <c r="O13" s="124">
        <v>0</v>
      </c>
      <c r="P13" s="122">
        <v>0</v>
      </c>
      <c r="Q13" s="126">
        <f t="shared" si="0"/>
        <v>12</v>
      </c>
    </row>
    <row r="14" spans="1:17" ht="25.5" customHeight="1" thickBot="1">
      <c r="A14" s="552" t="s">
        <v>90</v>
      </c>
      <c r="B14" s="553"/>
      <c r="C14" s="125" t="s">
        <v>81</v>
      </c>
      <c r="D14" s="124" t="s">
        <v>82</v>
      </c>
      <c r="E14" s="124">
        <v>0</v>
      </c>
      <c r="F14" s="124">
        <v>0</v>
      </c>
      <c r="G14" s="124">
        <v>0</v>
      </c>
      <c r="H14" s="124">
        <v>0</v>
      </c>
      <c r="I14" s="124">
        <v>0</v>
      </c>
      <c r="J14" s="124">
        <v>0</v>
      </c>
      <c r="K14" s="124">
        <v>0</v>
      </c>
      <c r="L14" s="124">
        <v>0</v>
      </c>
      <c r="M14" s="124">
        <v>2</v>
      </c>
      <c r="N14" s="124">
        <v>0</v>
      </c>
      <c r="O14" s="124">
        <v>0</v>
      </c>
      <c r="P14" s="122">
        <v>0</v>
      </c>
      <c r="Q14" s="126">
        <f t="shared" si="0"/>
        <v>2</v>
      </c>
    </row>
    <row r="15" spans="1:17" ht="13.5" thickBot="1">
      <c r="A15" s="552" t="s">
        <v>92</v>
      </c>
      <c r="B15" s="553"/>
      <c r="C15" s="125" t="s">
        <v>81</v>
      </c>
      <c r="D15" s="124" t="s">
        <v>82</v>
      </c>
      <c r="E15" s="124">
        <v>1</v>
      </c>
      <c r="F15" s="124">
        <v>1</v>
      </c>
      <c r="G15" s="124">
        <v>2</v>
      </c>
      <c r="H15" s="124">
        <v>0</v>
      </c>
      <c r="I15" s="124">
        <v>4</v>
      </c>
      <c r="J15" s="124">
        <v>0</v>
      </c>
      <c r="K15" s="124">
        <v>6</v>
      </c>
      <c r="L15" s="124">
        <v>2</v>
      </c>
      <c r="M15" s="124">
        <v>6</v>
      </c>
      <c r="N15" s="124">
        <v>9</v>
      </c>
      <c r="O15" s="124">
        <v>15</v>
      </c>
      <c r="P15" s="122">
        <v>0</v>
      </c>
      <c r="Q15" s="126">
        <f t="shared" si="0"/>
        <v>46</v>
      </c>
    </row>
    <row r="16" spans="1:17" ht="13.5" thickBot="1">
      <c r="A16" s="552" t="s">
        <v>93</v>
      </c>
      <c r="B16" s="553"/>
      <c r="C16" s="125" t="s">
        <v>81</v>
      </c>
      <c r="D16" s="124" t="s">
        <v>82</v>
      </c>
      <c r="E16" s="124">
        <v>0</v>
      </c>
      <c r="F16" s="124">
        <v>3</v>
      </c>
      <c r="G16" s="124">
        <v>0</v>
      </c>
      <c r="H16" s="124">
        <v>0</v>
      </c>
      <c r="I16" s="124">
        <v>3</v>
      </c>
      <c r="J16" s="124">
        <v>0</v>
      </c>
      <c r="K16" s="124">
        <v>11</v>
      </c>
      <c r="L16" s="124">
        <v>2</v>
      </c>
      <c r="M16" s="124">
        <v>0</v>
      </c>
      <c r="N16" s="124">
        <v>0</v>
      </c>
      <c r="O16" s="124">
        <v>16</v>
      </c>
      <c r="P16" s="122">
        <v>0</v>
      </c>
      <c r="Q16" s="126">
        <f t="shared" si="0"/>
        <v>35</v>
      </c>
    </row>
    <row r="17" spans="1:17" ht="25.5" customHeight="1" thickBot="1">
      <c r="A17" s="552" t="s">
        <v>94</v>
      </c>
      <c r="B17" s="553"/>
      <c r="C17" s="125" t="s">
        <v>81</v>
      </c>
      <c r="D17" s="124" t="s">
        <v>82</v>
      </c>
      <c r="E17" s="124">
        <v>0</v>
      </c>
      <c r="F17" s="124">
        <v>14</v>
      </c>
      <c r="G17" s="124">
        <v>24</v>
      </c>
      <c r="H17" s="124">
        <v>75</v>
      </c>
      <c r="I17" s="124">
        <v>55</v>
      </c>
      <c r="J17" s="124">
        <v>0</v>
      </c>
      <c r="K17" s="124">
        <v>12</v>
      </c>
      <c r="L17" s="124">
        <v>31</v>
      </c>
      <c r="M17" s="124">
        <v>24</v>
      </c>
      <c r="N17" s="124">
        <v>0</v>
      </c>
      <c r="O17" s="124">
        <v>39</v>
      </c>
      <c r="P17" s="122">
        <v>24</v>
      </c>
      <c r="Q17" s="126">
        <f t="shared" si="0"/>
        <v>298</v>
      </c>
    </row>
    <row r="18" spans="1:17" ht="13.5" thickBot="1">
      <c r="A18" s="552"/>
      <c r="B18" s="553"/>
      <c r="C18" s="125"/>
      <c r="D18" s="124"/>
      <c r="E18" s="124"/>
      <c r="F18" s="124"/>
      <c r="G18" s="124"/>
      <c r="H18" s="124"/>
      <c r="I18" s="124"/>
      <c r="J18" s="124"/>
      <c r="K18" s="124"/>
      <c r="L18" s="124"/>
      <c r="M18" s="124"/>
      <c r="N18" s="124"/>
      <c r="O18" s="124"/>
      <c r="P18" s="122"/>
      <c r="Q18" s="126"/>
    </row>
    <row r="19" spans="1:17" ht="15.75">
      <c r="A19" s="118"/>
    </row>
    <row r="20" spans="1:17">
      <c r="A20" t="s">
        <v>309</v>
      </c>
    </row>
  </sheetData>
  <mergeCells count="20">
    <mergeCell ref="A10:B10"/>
    <mergeCell ref="F1:P1"/>
    <mergeCell ref="A2:B2"/>
    <mergeCell ref="C2:C4"/>
    <mergeCell ref="A3:B3"/>
    <mergeCell ref="E3:P3"/>
    <mergeCell ref="A4:B4"/>
    <mergeCell ref="A5:B5"/>
    <mergeCell ref="A6:B6"/>
    <mergeCell ref="A7:B7"/>
    <mergeCell ref="A8:B8"/>
    <mergeCell ref="A9:B9"/>
    <mergeCell ref="A17:B17"/>
    <mergeCell ref="A18:B18"/>
    <mergeCell ref="A11:B11"/>
    <mergeCell ref="A12:B12"/>
    <mergeCell ref="A13:B13"/>
    <mergeCell ref="A14:B14"/>
    <mergeCell ref="A15:B15"/>
    <mergeCell ref="A16:B16"/>
  </mergeCells>
  <phoneticPr fontId="6"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3"/>
  <sheetViews>
    <sheetView workbookViewId="0">
      <selection sqref="A1:H2"/>
    </sheetView>
  </sheetViews>
  <sheetFormatPr defaultRowHeight="12.75"/>
  <cols>
    <col min="1" max="1" width="5.7109375" customWidth="1"/>
    <col min="2" max="2" width="7" customWidth="1"/>
    <col min="3" max="3" width="18.7109375" customWidth="1"/>
    <col min="4" max="4" width="20.85546875" customWidth="1"/>
    <col min="5" max="5" width="18.140625" customWidth="1"/>
    <col min="6" max="6" width="17.42578125" customWidth="1"/>
    <col min="7" max="7" width="25" customWidth="1"/>
    <col min="8" max="8" width="19" customWidth="1"/>
  </cols>
  <sheetData>
    <row r="1" spans="1:8">
      <c r="A1" s="577" t="s">
        <v>319</v>
      </c>
      <c r="B1" s="539"/>
      <c r="C1" s="539"/>
      <c r="D1" s="539"/>
      <c r="E1" s="539"/>
      <c r="F1" s="539"/>
      <c r="G1" s="539"/>
      <c r="H1" s="539"/>
    </row>
    <row r="2" spans="1:8">
      <c r="A2" s="539"/>
      <c r="B2" s="539"/>
      <c r="C2" s="539"/>
      <c r="D2" s="539"/>
      <c r="E2" s="539"/>
      <c r="F2" s="539"/>
      <c r="G2" s="539"/>
      <c r="H2" s="539"/>
    </row>
    <row r="3" spans="1:8" ht="15.75">
      <c r="A3" s="194"/>
    </row>
    <row r="4" spans="1:8" ht="13.5" thickBot="1"/>
    <row r="5" spans="1:8" ht="31.5">
      <c r="A5" s="578" t="s">
        <v>98</v>
      </c>
      <c r="B5" s="580" t="s">
        <v>99</v>
      </c>
      <c r="C5" s="578" t="s">
        <v>100</v>
      </c>
      <c r="D5" s="578" t="s">
        <v>101</v>
      </c>
      <c r="E5" s="578" t="s">
        <v>133</v>
      </c>
      <c r="F5" s="578" t="s">
        <v>102</v>
      </c>
      <c r="G5" s="138" t="s">
        <v>103</v>
      </c>
      <c r="H5" s="578" t="s">
        <v>105</v>
      </c>
    </row>
    <row r="6" spans="1:8" ht="16.5" thickBot="1">
      <c r="A6" s="579"/>
      <c r="B6" s="581"/>
      <c r="C6" s="579"/>
      <c r="D6" s="579"/>
      <c r="E6" s="579"/>
      <c r="F6" s="579"/>
      <c r="G6" s="235" t="s">
        <v>104</v>
      </c>
      <c r="H6" s="579"/>
    </row>
    <row r="7" spans="1:8" ht="25.5">
      <c r="A7" s="574">
        <v>1</v>
      </c>
      <c r="B7" s="574">
        <v>1</v>
      </c>
      <c r="C7" s="130" t="s">
        <v>106</v>
      </c>
      <c r="D7" s="570" t="s">
        <v>108</v>
      </c>
      <c r="E7" s="570" t="s">
        <v>109</v>
      </c>
      <c r="F7" s="566" t="s">
        <v>110</v>
      </c>
      <c r="G7" s="570" t="s">
        <v>318</v>
      </c>
      <c r="H7" s="568" t="s">
        <v>95</v>
      </c>
    </row>
    <row r="8" spans="1:8" ht="13.5" thickBot="1">
      <c r="A8" s="575"/>
      <c r="B8" s="575"/>
      <c r="C8" s="131" t="s">
        <v>107</v>
      </c>
      <c r="D8" s="576"/>
      <c r="E8" s="576"/>
      <c r="F8" s="567"/>
      <c r="G8" s="571"/>
      <c r="H8" s="569"/>
    </row>
    <row r="9" spans="1:8" ht="36" customHeight="1" thickBot="1">
      <c r="A9" s="193">
        <v>2</v>
      </c>
      <c r="B9" s="131">
        <v>1</v>
      </c>
      <c r="C9" s="131" t="s">
        <v>172</v>
      </c>
      <c r="D9" s="179" t="s">
        <v>134</v>
      </c>
      <c r="E9" s="179" t="s">
        <v>135</v>
      </c>
      <c r="F9" s="234" t="s">
        <v>136</v>
      </c>
      <c r="G9" s="571"/>
      <c r="H9" s="179" t="s">
        <v>95</v>
      </c>
    </row>
    <row r="10" spans="1:8" ht="27" customHeight="1">
      <c r="A10" s="574">
        <v>3</v>
      </c>
      <c r="B10" s="574">
        <v>1</v>
      </c>
      <c r="C10" s="130" t="s">
        <v>320</v>
      </c>
      <c r="D10" s="570" t="s">
        <v>321</v>
      </c>
      <c r="E10" s="570" t="s">
        <v>322</v>
      </c>
      <c r="F10" s="566" t="s">
        <v>323</v>
      </c>
      <c r="G10" s="571"/>
      <c r="H10" s="511"/>
    </row>
    <row r="11" spans="1:8" ht="12" customHeight="1" thickBot="1">
      <c r="A11" s="575"/>
      <c r="B11" s="575"/>
      <c r="C11" s="131" t="s">
        <v>107</v>
      </c>
      <c r="D11" s="576"/>
      <c r="E11" s="576"/>
      <c r="F11" s="567"/>
      <c r="G11" s="571"/>
      <c r="H11" s="511"/>
    </row>
    <row r="12" spans="1:8">
      <c r="A12" s="574">
        <v>4</v>
      </c>
      <c r="B12" s="574">
        <v>1</v>
      </c>
      <c r="C12" s="130" t="s">
        <v>463</v>
      </c>
      <c r="D12" s="570" t="s">
        <v>464</v>
      </c>
      <c r="E12" s="570" t="s">
        <v>322</v>
      </c>
      <c r="F12" s="566" t="s">
        <v>466</v>
      </c>
      <c r="G12" s="572"/>
      <c r="H12" s="568" t="s">
        <v>465</v>
      </c>
    </row>
    <row r="13" spans="1:8" ht="13.5" thickBot="1">
      <c r="A13" s="575"/>
      <c r="B13" s="575"/>
      <c r="C13" s="131" t="s">
        <v>107</v>
      </c>
      <c r="D13" s="576"/>
      <c r="E13" s="576"/>
      <c r="F13" s="567"/>
      <c r="G13" s="573"/>
      <c r="H13" s="569"/>
    </row>
  </sheetData>
  <mergeCells count="26">
    <mergeCell ref="D10:D11"/>
    <mergeCell ref="E10:E11"/>
    <mergeCell ref="A1:H2"/>
    <mergeCell ref="A5:A6"/>
    <mergeCell ref="B5:B6"/>
    <mergeCell ref="C5:C6"/>
    <mergeCell ref="D5:D6"/>
    <mergeCell ref="E5:E6"/>
    <mergeCell ref="F5:F6"/>
    <mergeCell ref="H5:H6"/>
    <mergeCell ref="F10:F11"/>
    <mergeCell ref="H12:H13"/>
    <mergeCell ref="G7:G13"/>
    <mergeCell ref="A12:A13"/>
    <mergeCell ref="B12:B13"/>
    <mergeCell ref="D12:D13"/>
    <mergeCell ref="E12:E13"/>
    <mergeCell ref="F12:F13"/>
    <mergeCell ref="H7:H8"/>
    <mergeCell ref="A7:A8"/>
    <mergeCell ref="B7:B8"/>
    <mergeCell ref="D7:D8"/>
    <mergeCell ref="E7:E8"/>
    <mergeCell ref="F7:F8"/>
    <mergeCell ref="A10:A11"/>
    <mergeCell ref="B10:B1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D11"/>
  <sheetViews>
    <sheetView workbookViewId="0">
      <selection activeCell="B15" sqref="B15"/>
    </sheetView>
  </sheetViews>
  <sheetFormatPr defaultRowHeight="12.75"/>
  <cols>
    <col min="1" max="1" width="6.140625" customWidth="1"/>
    <col min="2" max="2" width="28.7109375" customWidth="1"/>
    <col min="3" max="3" width="15" customWidth="1"/>
    <col min="4" max="4" width="20.42578125" customWidth="1"/>
  </cols>
  <sheetData>
    <row r="1" spans="1:4" ht="18.75">
      <c r="A1" s="582" t="s">
        <v>173</v>
      </c>
      <c r="B1" s="583"/>
      <c r="C1" s="583"/>
      <c r="D1" s="583"/>
    </row>
    <row r="2" spans="1:4" ht="18.75">
      <c r="A2" s="582" t="s">
        <v>174</v>
      </c>
      <c r="B2" s="583"/>
      <c r="C2" s="583"/>
      <c r="D2" s="583"/>
    </row>
    <row r="3" spans="1:4" ht="18.75">
      <c r="A3" s="582" t="s">
        <v>175</v>
      </c>
      <c r="B3" s="583"/>
      <c r="C3" s="583"/>
      <c r="D3" s="583"/>
    </row>
    <row r="4" spans="1:4" ht="18.75">
      <c r="A4" s="582" t="s">
        <v>324</v>
      </c>
      <c r="B4" s="583"/>
      <c r="C4" s="583"/>
      <c r="D4" s="583"/>
    </row>
    <row r="5" spans="1:4" ht="16.5" thickBot="1">
      <c r="A5" s="118"/>
    </row>
    <row r="6" spans="1:4" ht="36.75" customHeight="1" thickBot="1">
      <c r="A6" s="195" t="s">
        <v>98</v>
      </c>
      <c r="B6" s="196" t="s">
        <v>176</v>
      </c>
      <c r="C6" s="196" t="s">
        <v>177</v>
      </c>
      <c r="D6" s="196" t="s">
        <v>178</v>
      </c>
    </row>
    <row r="7" spans="1:4" ht="24" customHeight="1" thickBot="1">
      <c r="A7" s="197" t="s">
        <v>8</v>
      </c>
      <c r="B7" s="198" t="s">
        <v>179</v>
      </c>
      <c r="C7" s="139" t="s">
        <v>180</v>
      </c>
      <c r="D7" s="199" t="s">
        <v>95</v>
      </c>
    </row>
    <row r="8" spans="1:4" ht="24" customHeight="1" thickBot="1">
      <c r="A8" s="197" t="s">
        <v>29</v>
      </c>
      <c r="B8" s="198" t="s">
        <v>179</v>
      </c>
      <c r="C8" s="139" t="s">
        <v>181</v>
      </c>
      <c r="D8" s="199" t="s">
        <v>95</v>
      </c>
    </row>
    <row r="9" spans="1:4" ht="21" customHeight="1" thickBot="1">
      <c r="A9" s="197" t="s">
        <v>34</v>
      </c>
      <c r="B9" s="198" t="s">
        <v>179</v>
      </c>
      <c r="C9" s="139" t="s">
        <v>182</v>
      </c>
      <c r="D9" s="199" t="s">
        <v>95</v>
      </c>
    </row>
    <row r="10" spans="1:4" ht="18.75" customHeight="1" thickBot="1">
      <c r="A10" s="197" t="s">
        <v>37</v>
      </c>
      <c r="B10" s="198" t="s">
        <v>179</v>
      </c>
      <c r="C10" s="139" t="s">
        <v>183</v>
      </c>
      <c r="D10" s="199" t="s">
        <v>83</v>
      </c>
    </row>
    <row r="11" spans="1:4" ht="20.25" customHeight="1" thickBot="1">
      <c r="A11" s="197" t="s">
        <v>55</v>
      </c>
      <c r="B11" s="198" t="s">
        <v>179</v>
      </c>
      <c r="C11" s="139" t="s">
        <v>325</v>
      </c>
      <c r="D11" s="139" t="s">
        <v>83</v>
      </c>
    </row>
  </sheetData>
  <mergeCells count="4">
    <mergeCell ref="A1:D1"/>
    <mergeCell ref="A2:D2"/>
    <mergeCell ref="A3:D3"/>
    <mergeCell ref="A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Информация за 2014 год</vt:lpstr>
      <vt:lpstr>Баланс эл.мощности</vt:lpstr>
      <vt:lpstr>Баланс эл. энергии</vt:lpstr>
      <vt:lpstr>Потери в сети</vt:lpstr>
      <vt:lpstr>Затраты на потери</vt:lpstr>
      <vt:lpstr>Пропускная способность сетей</vt:lpstr>
      <vt:lpstr>План ремонта оборудования </vt:lpstr>
      <vt:lpstr>Заявки на тех.присоединение</vt:lpstr>
      <vt:lpstr>мероприятия по снижению потерь</vt:lpstr>
      <vt:lpstr>данные об аварийных отключениях</vt:lpstr>
      <vt:lpstr>инвест программы</vt:lpstr>
    </vt:vector>
  </TitlesOfParts>
  <Company>сеы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StakheevaNV</cp:lastModifiedBy>
  <cp:lastPrinted>2015-02-09T06:24:32Z</cp:lastPrinted>
  <dcterms:created xsi:type="dcterms:W3CDTF">2010-09-10T08:26:54Z</dcterms:created>
  <dcterms:modified xsi:type="dcterms:W3CDTF">2015-02-09T09:44:44Z</dcterms:modified>
</cp:coreProperties>
</file>