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05" windowWidth="15480" windowHeight="7320" activeTab="2"/>
  </bookViews>
  <sheets>
    <sheet name="СТЗ" sheetId="1" r:id="rId1"/>
    <sheet name="Агат" sheetId="2" r:id="rId2"/>
    <sheet name="Северская" sheetId="3" r:id="rId3"/>
  </sheets>
  <definedNames>
    <definedName name="_xlnm.Print_Area" localSheetId="1">'Агат'!$A$1:$T$80</definedName>
    <definedName name="_xlnm.Print_Area" localSheetId="2">'Северская'!$A$1:$T$87</definedName>
  </definedNames>
  <calcPr fullCalcOnLoad="1"/>
</workbook>
</file>

<file path=xl/sharedStrings.xml><?xml version="1.0" encoding="utf-8"?>
<sst xmlns="http://schemas.openxmlformats.org/spreadsheetml/2006/main" count="646" uniqueCount="249">
  <si>
    <t>Наименование линий, №№ тр-ров с указанием напряжения, на котором производится замер, записываются персоналом перед началом замера</t>
  </si>
  <si>
    <t>Положение анцапф</t>
  </si>
  <si>
    <t>Постоянные потери, МВт</t>
  </si>
  <si>
    <t>ток</t>
  </si>
  <si>
    <t>± акт</t>
  </si>
  <si>
    <t>± реак</t>
  </si>
  <si>
    <t>Амп</t>
  </si>
  <si>
    <t>МВт</t>
  </si>
  <si>
    <t>МВАр</t>
  </si>
  <si>
    <t>По трансформаторам</t>
  </si>
  <si>
    <t>110 кВ</t>
  </si>
  <si>
    <r>
      <t>Δ</t>
    </r>
    <r>
      <rPr>
        <sz val="10"/>
        <rFont val="Times New Roman"/>
        <family val="1"/>
      </rPr>
      <t>Рхх</t>
    </r>
  </si>
  <si>
    <t>№  1</t>
  </si>
  <si>
    <t>6 кВ / 1С</t>
  </si>
  <si>
    <r>
      <t>Δ</t>
    </r>
    <r>
      <rPr>
        <sz val="10"/>
        <rFont val="Times New Roman"/>
        <family val="1"/>
      </rPr>
      <t>Qхх</t>
    </r>
  </si>
  <si>
    <t>6 кВ / 3С</t>
  </si>
  <si>
    <t>МВА</t>
  </si>
  <si>
    <t>РПН</t>
  </si>
  <si>
    <t>№  2</t>
  </si>
  <si>
    <t>6 кВ / 2С</t>
  </si>
  <si>
    <t>6 кВ / 4С</t>
  </si>
  <si>
    <t xml:space="preserve">№  </t>
  </si>
  <si>
    <t>Итого:</t>
  </si>
  <si>
    <t>6 кВ</t>
  </si>
  <si>
    <t>По ЛЭП и фидерам 110, 35, 10, 6 кВ (с разбивкой по напряжению)</t>
  </si>
  <si>
    <t>Название ЛЭП и фидеров</t>
  </si>
  <si>
    <t>М/зал № 1 ф.1</t>
  </si>
  <si>
    <t>М/зал № 2 ф.1</t>
  </si>
  <si>
    <t>М/зал № 3</t>
  </si>
  <si>
    <t>яч.32</t>
  </si>
  <si>
    <t>М/зал № 7 ф.1</t>
  </si>
  <si>
    <t>ТЭСЦ-3 ф.1</t>
  </si>
  <si>
    <t>яч.37</t>
  </si>
  <si>
    <t>Маяк ф.1</t>
  </si>
  <si>
    <t>яч.30</t>
  </si>
  <si>
    <t>яч.35</t>
  </si>
  <si>
    <t>ЖБИ - 1</t>
  </si>
  <si>
    <t>яч.26</t>
  </si>
  <si>
    <t>ГЗС ф.1</t>
  </si>
  <si>
    <t>яч.33</t>
  </si>
  <si>
    <t>Бл. Очистных</t>
  </si>
  <si>
    <t>яч.34</t>
  </si>
  <si>
    <t>ТСН № 1</t>
  </si>
  <si>
    <t>яч.41</t>
  </si>
  <si>
    <t>ТП - 7</t>
  </si>
  <si>
    <t>яч.36</t>
  </si>
  <si>
    <t>М/зал № 1 ф.2</t>
  </si>
  <si>
    <t>М/зал № 2 ф.2</t>
  </si>
  <si>
    <t>М/зал № 7 ф.2</t>
  </si>
  <si>
    <t>ТЭСЦ-3 ф.2</t>
  </si>
  <si>
    <t>яч.13</t>
  </si>
  <si>
    <t>Маяк ф.2</t>
  </si>
  <si>
    <t>яч.14</t>
  </si>
  <si>
    <t>яч.1</t>
  </si>
  <si>
    <t>ЖБИ - 2</t>
  </si>
  <si>
    <t>яч.12</t>
  </si>
  <si>
    <t>ГЗС ф.2</t>
  </si>
  <si>
    <t>яч.15</t>
  </si>
  <si>
    <t>Склад оборудования</t>
  </si>
  <si>
    <t>яч.7</t>
  </si>
  <si>
    <t>ТСН № 2</t>
  </si>
  <si>
    <t>яч.5</t>
  </si>
  <si>
    <t>Ст. копер</t>
  </si>
  <si>
    <t>яч.8</t>
  </si>
  <si>
    <t>яч.75</t>
  </si>
  <si>
    <t>Пархоз ф.1</t>
  </si>
  <si>
    <t>яч.78</t>
  </si>
  <si>
    <t>М/зал №14 ф.1</t>
  </si>
  <si>
    <t>яч.82</t>
  </si>
  <si>
    <t>ЦТНП ф.1</t>
  </si>
  <si>
    <t>яч.77</t>
  </si>
  <si>
    <t>Т/к №1 ф.1</t>
  </si>
  <si>
    <t>яч.68</t>
  </si>
  <si>
    <t>Автогараж ф.1</t>
  </si>
  <si>
    <t>яч.72</t>
  </si>
  <si>
    <t>Пиастрелла ф.1</t>
  </si>
  <si>
    <t>яч.70</t>
  </si>
  <si>
    <t>Ремстрой ф.2</t>
  </si>
  <si>
    <t>яч.51</t>
  </si>
  <si>
    <t>Пархоз ф.2</t>
  </si>
  <si>
    <t>яч.44</t>
  </si>
  <si>
    <t>М/зал №14 ф.2</t>
  </si>
  <si>
    <t>яч.43</t>
  </si>
  <si>
    <t>ЦТНП ф.2</t>
  </si>
  <si>
    <t>яч.49</t>
  </si>
  <si>
    <t>Т/к №1 ф.2</t>
  </si>
  <si>
    <t>яч.52</t>
  </si>
  <si>
    <t>Автогараж ф.2</t>
  </si>
  <si>
    <t>яч.48</t>
  </si>
  <si>
    <t>Пиастрелла ф.2</t>
  </si>
  <si>
    <t>яч.54</t>
  </si>
  <si>
    <t>Мрамор</t>
  </si>
  <si>
    <t>яч.53</t>
  </si>
  <si>
    <t>ДРСУ</t>
  </si>
  <si>
    <t>яч.55</t>
  </si>
  <si>
    <t>Нагрузка СК, МВАр</t>
  </si>
  <si>
    <t>Батарея СК, МВАр</t>
  </si>
  <si>
    <t>№ 2</t>
  </si>
  <si>
    <t>Напряжение на шинах</t>
  </si>
  <si>
    <r>
      <t xml:space="preserve">Cos </t>
    </r>
    <r>
      <rPr>
        <b/>
        <sz val="12"/>
        <rFont val="Symbol"/>
        <family val="1"/>
      </rPr>
      <t>j</t>
    </r>
  </si>
  <si>
    <t>№</t>
  </si>
  <si>
    <t>Переменные потери в трансформаторах,                                              МВА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</si>
  <si>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</t>
    </r>
  </si>
  <si>
    <t>+ j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</si>
  <si>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 xml:space="preserve">пер  </t>
    </r>
  </si>
  <si>
    <r>
      <t>S</t>
    </r>
    <r>
      <rPr>
        <sz val="8"/>
        <rFont val="Times New Roman"/>
        <family val="1"/>
      </rPr>
      <t>№T1</t>
    </r>
  </si>
  <si>
    <r>
      <t>S</t>
    </r>
    <r>
      <rPr>
        <sz val="8"/>
        <rFont val="Times New Roman"/>
        <family val="1"/>
      </rPr>
      <t>№T2</t>
    </r>
  </si>
  <si>
    <r>
      <t>S</t>
    </r>
    <r>
      <rPr>
        <sz val="8"/>
        <rFont val="Times New Roman"/>
        <family val="1"/>
      </rPr>
      <t>№T3</t>
    </r>
  </si>
  <si>
    <r>
      <t>S</t>
    </r>
    <r>
      <rPr>
        <sz val="8"/>
        <rFont val="Times New Roman"/>
        <family val="1"/>
      </rPr>
      <t>№T4</t>
    </r>
  </si>
  <si>
    <r>
      <t>S</t>
    </r>
    <r>
      <rPr>
        <b/>
        <sz val="9"/>
        <rFont val="Symbol"/>
        <family val="1"/>
      </rPr>
      <t>S</t>
    </r>
  </si>
  <si>
    <t>Замер провел</t>
  </si>
  <si>
    <t xml:space="preserve">ПРИМЕЧАНИЕ:                            + направление потока к шинам п/ст                                                 - направление потока от шин п/ст                          </t>
  </si>
  <si>
    <t>6  кВ</t>
  </si>
  <si>
    <t>КРУ - 1 ф.1</t>
  </si>
  <si>
    <t>КРУ - 2 ф.1</t>
  </si>
  <si>
    <t>яч.24</t>
  </si>
  <si>
    <t>КРУ - 3 ф.1</t>
  </si>
  <si>
    <t>КРУ - 4 ф.1</t>
  </si>
  <si>
    <t>яч.21</t>
  </si>
  <si>
    <t>НФСт ф.1</t>
  </si>
  <si>
    <t>яч.25</t>
  </si>
  <si>
    <t>Т/к № 2 ф.1</t>
  </si>
  <si>
    <t>П.ст 102 ф.1</t>
  </si>
  <si>
    <t>яч.23</t>
  </si>
  <si>
    <t>П/ст № 3</t>
  </si>
  <si>
    <t>яч.19</t>
  </si>
  <si>
    <t>ЦЗЛ ф.1</t>
  </si>
  <si>
    <t>яч.27-1</t>
  </si>
  <si>
    <t>КП - 3 ф. 1</t>
  </si>
  <si>
    <t>яч.34-2</t>
  </si>
  <si>
    <t>МНЛЗ АТ-1 ф.Тр.№1</t>
  </si>
  <si>
    <t>яч.15-2</t>
  </si>
  <si>
    <t>яч.17-1</t>
  </si>
  <si>
    <t>Уст-ка перемеш-я</t>
  </si>
  <si>
    <t>яч.17-2</t>
  </si>
  <si>
    <t>МНЛЗ АТ-2 ф.Тр.№1</t>
  </si>
  <si>
    <t>яч.17-3</t>
  </si>
  <si>
    <t>яч.29</t>
  </si>
  <si>
    <t>КРУ - 1 ф.2</t>
  </si>
  <si>
    <t>яч.6</t>
  </si>
  <si>
    <t>КРУ - 2 ф.2</t>
  </si>
  <si>
    <t>КРУ - 3 ф.2</t>
  </si>
  <si>
    <t>яч.4</t>
  </si>
  <si>
    <t>КРУ - 4 ф.2</t>
  </si>
  <si>
    <t>НФСт ф.2</t>
  </si>
  <si>
    <t>Т/к № 2 ф.2</t>
  </si>
  <si>
    <t>яч.9</t>
  </si>
  <si>
    <t>П.ст 102 ф.2</t>
  </si>
  <si>
    <t>П/ст Парокотельная</t>
  </si>
  <si>
    <t>яч.10</t>
  </si>
  <si>
    <t>ТСН-2  ГПП-4</t>
  </si>
  <si>
    <t>яч.12-1</t>
  </si>
  <si>
    <t>ЦЗЛ ф.2</t>
  </si>
  <si>
    <t>яч.12-2</t>
  </si>
  <si>
    <t>КП - 3 ф. 2</t>
  </si>
  <si>
    <t>яч.14-2</t>
  </si>
  <si>
    <t>МНЛЗ АТ-1 ф.Тр.№2</t>
  </si>
  <si>
    <t>яч.13-2</t>
  </si>
  <si>
    <t>яч.13-1</t>
  </si>
  <si>
    <t>МНЛЗ АТ-2 ф.Тр.№2</t>
  </si>
  <si>
    <t>яч.18-2</t>
  </si>
  <si>
    <t>яч.3</t>
  </si>
  <si>
    <t>яч.14-3</t>
  </si>
  <si>
    <t>№1</t>
  </si>
  <si>
    <t>№2</t>
  </si>
  <si>
    <r>
      <t xml:space="preserve">Δ </t>
    </r>
    <r>
      <rPr>
        <sz val="11"/>
        <rFont val="Times New Roman"/>
        <family val="1"/>
      </rPr>
      <t>Р</t>
    </r>
    <r>
      <rPr>
        <sz val="9"/>
        <rFont val="Times New Roman"/>
        <family val="1"/>
      </rPr>
      <t>пер</t>
    </r>
    <r>
      <rPr>
        <sz val="11"/>
        <rFont val="Times New Roman"/>
        <family val="1"/>
      </rPr>
      <t xml:space="preserve"> + </t>
    </r>
    <r>
      <rPr>
        <sz val="11"/>
        <rFont val="Arial"/>
        <family val="2"/>
      </rPr>
      <t>Δ</t>
    </r>
    <r>
      <rPr>
        <sz val="11"/>
        <rFont val="Times New Roman"/>
        <family val="1"/>
      </rPr>
      <t xml:space="preserve"> jQ</t>
    </r>
    <r>
      <rPr>
        <sz val="9"/>
        <rFont val="Times New Roman"/>
        <family val="1"/>
      </rPr>
      <t>пер</t>
    </r>
  </si>
  <si>
    <t>10 кВ</t>
  </si>
  <si>
    <t>10  кВ</t>
  </si>
  <si>
    <t>1С / 2С</t>
  </si>
  <si>
    <t>Uк, %</t>
  </si>
  <si>
    <t>ΔPкз, МВт</t>
  </si>
  <si>
    <t>Т-1</t>
  </si>
  <si>
    <t>Т-2</t>
  </si>
  <si>
    <t>яч.28</t>
  </si>
  <si>
    <t>яч.16</t>
  </si>
  <si>
    <t>4  час</t>
  </si>
  <si>
    <t>10  час</t>
  </si>
  <si>
    <t>яч.39</t>
  </si>
  <si>
    <t>яч.76</t>
  </si>
  <si>
    <t>яч.56</t>
  </si>
  <si>
    <t>Итого 6кВ</t>
  </si>
  <si>
    <t>№ 1 1С</t>
  </si>
  <si>
    <t>№ 2 2С</t>
  </si>
  <si>
    <t>№ 2 4С</t>
  </si>
  <si>
    <t>1С / 3С</t>
  </si>
  <si>
    <t>яч.2</t>
  </si>
  <si>
    <t>Итого</t>
  </si>
  <si>
    <t>1С</t>
  </si>
  <si>
    <t>2С</t>
  </si>
  <si>
    <t>№ 1 3С</t>
  </si>
  <si>
    <t>2С / 4С</t>
  </si>
  <si>
    <t>Итого 1С</t>
  </si>
  <si>
    <t>Итого 2С</t>
  </si>
  <si>
    <t>Итого 3С</t>
  </si>
  <si>
    <t>Итого 4С</t>
  </si>
  <si>
    <t>яч.42</t>
  </si>
  <si>
    <t>яч.18</t>
  </si>
  <si>
    <t>яч.58</t>
  </si>
  <si>
    <t>яч.73</t>
  </si>
  <si>
    <t>ЦРВ ф.1</t>
  </si>
  <si>
    <t>ЦРВ ф.2</t>
  </si>
  <si>
    <t>220 кВ</t>
  </si>
  <si>
    <t xml:space="preserve">35кВ </t>
  </si>
  <si>
    <t>ДСП</t>
  </si>
  <si>
    <t>ДГР</t>
  </si>
  <si>
    <t>ТРГ + ФКУ № 2</t>
  </si>
  <si>
    <t>ФКУ № 3</t>
  </si>
  <si>
    <t>ФКУ № 4</t>
  </si>
  <si>
    <t>35 кВ</t>
  </si>
  <si>
    <t>По ЛЭП и фидерам 220, 110, 35, 10, 6 кВ (с разбивкой по напряжению)</t>
  </si>
  <si>
    <t>Напряжение        на шинах</t>
  </si>
  <si>
    <t>18  час</t>
  </si>
  <si>
    <t>20  час</t>
  </si>
  <si>
    <r>
      <t xml:space="preserve">             Форма № 2             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СТЗ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19.12.2012г.</t>
    </r>
  </si>
  <si>
    <r>
      <t xml:space="preserve">Форма № 3                      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АГАТ</t>
    </r>
    <r>
      <rPr>
        <sz val="10"/>
        <rFont val="Times New Roman"/>
        <family val="1"/>
      </rPr>
      <t xml:space="preserve">                                                   Дата   </t>
    </r>
    <r>
      <rPr>
        <b/>
        <sz val="14"/>
        <rFont val="Times New Roman"/>
        <family val="1"/>
      </rPr>
      <t>19.12.2012г.</t>
    </r>
  </si>
  <si>
    <r>
      <t xml:space="preserve">                  Форма № 3                                  </t>
    </r>
    <r>
      <rPr>
        <b/>
        <sz val="12"/>
        <rFont val="Times New Roman"/>
        <family val="1"/>
      </rPr>
      <t xml:space="preserve">КОНТРОЛЬНОГО ЗАМЕРА ПО </t>
    </r>
    <r>
      <rPr>
        <b/>
        <u val="single"/>
        <sz val="14"/>
        <rFont val="Times New Roman"/>
        <family val="1"/>
      </rPr>
      <t>ПС СЕВЕРСКАЯ</t>
    </r>
    <r>
      <rPr>
        <sz val="10"/>
        <rFont val="Times New Roman"/>
        <family val="1"/>
      </rPr>
      <t xml:space="preserve">                             Дата </t>
    </r>
    <r>
      <rPr>
        <b/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19.12.2012г</t>
    </r>
  </si>
  <si>
    <t>Печь-ковш</t>
  </si>
  <si>
    <t xml:space="preserve">10кВ </t>
  </si>
  <si>
    <t>РУ-35 кВ</t>
  </si>
  <si>
    <t>РУ-10 кВ</t>
  </si>
  <si>
    <t>ΔРхх</t>
  </si>
  <si>
    <t>ΔQхх</t>
  </si>
  <si>
    <t>ф.1 БОС - ДСП</t>
  </si>
  <si>
    <t>Насосная ДСП ф.1</t>
  </si>
  <si>
    <t>яч.15-1</t>
  </si>
  <si>
    <t>ф.2 БОС - ДСП</t>
  </si>
  <si>
    <t>КТП ЦРМОиП</t>
  </si>
  <si>
    <t>яч.18-1</t>
  </si>
  <si>
    <t>6,3</t>
  </si>
  <si>
    <t>6,2</t>
  </si>
  <si>
    <t>6,1</t>
  </si>
  <si>
    <t>6,18</t>
  </si>
  <si>
    <t>Cos j</t>
  </si>
  <si>
    <t>Δ Рпер + Δ jQпер</t>
  </si>
  <si>
    <t>S№T1</t>
  </si>
  <si>
    <t>S№T2</t>
  </si>
  <si>
    <t>S№T3</t>
  </si>
  <si>
    <t>S№T4</t>
  </si>
  <si>
    <t>SS</t>
  </si>
  <si>
    <t>Слободчикова</t>
  </si>
  <si>
    <t>Зырянова</t>
  </si>
  <si>
    <t>Шипицына</t>
  </si>
  <si>
    <t>Ременникова</t>
  </si>
  <si>
    <t>ф.1 ДСК</t>
  </si>
  <si>
    <t>ф.2 ДСК</t>
  </si>
  <si>
    <t xml:space="preserve"> ф.1 Строймеханизация</t>
  </si>
  <si>
    <t>Головина</t>
  </si>
  <si>
    <t>Асеева</t>
  </si>
  <si>
    <t>Захарцева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</si>
</sst>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Symbol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Symbol"/>
      <family val="1"/>
    </font>
    <font>
      <b/>
      <sz val="14"/>
      <name val="Symbol"/>
      <family val="1"/>
    </font>
    <font>
      <b/>
      <sz val="9"/>
      <name val="Arial Cyr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4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8" fillId="0" borderId="38" xfId="0" applyFont="1" applyBorder="1" applyAlignment="1">
      <alignment/>
    </xf>
    <xf numFmtId="49" fontId="9" fillId="0" borderId="44" xfId="0" applyNumberFormat="1" applyFont="1" applyBorder="1" applyAlignment="1">
      <alignment horizontal="left" vertical="center"/>
    </xf>
    <xf numFmtId="49" fontId="9" fillId="0" borderId="45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6" xfId="0" applyFont="1" applyBorder="1" applyAlignment="1" quotePrefix="1">
      <alignment horizontal="center" vertical="center" wrapText="1"/>
    </xf>
    <xf numFmtId="0" fontId="2" fillId="0" borderId="31" xfId="0" applyFont="1" applyBorder="1" applyAlignment="1" quotePrefix="1">
      <alignment horizontal="center" vertical="center" wrapText="1"/>
    </xf>
    <xf numFmtId="0" fontId="2" fillId="0" borderId="38" xfId="0" applyFont="1" applyBorder="1" applyAlignment="1" quotePrefix="1">
      <alignment horizontal="center" vertical="center" wrapText="1"/>
    </xf>
    <xf numFmtId="0" fontId="13" fillId="0" borderId="67" xfId="0" applyFont="1" applyBorder="1" applyAlignment="1">
      <alignment horizontal="left" vertical="center" wrapText="1" indent="2"/>
    </xf>
    <xf numFmtId="0" fontId="13" fillId="0" borderId="68" xfId="0" applyFont="1" applyBorder="1" applyAlignment="1">
      <alignment horizontal="left" vertical="center" wrapText="1" indent="2"/>
    </xf>
    <xf numFmtId="0" fontId="2" fillId="0" borderId="67" xfId="0" applyFont="1" applyBorder="1" applyAlignment="1" quotePrefix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 indent="2"/>
    </xf>
    <xf numFmtId="0" fontId="13" fillId="0" borderId="30" xfId="0" applyFont="1" applyBorder="1" applyAlignment="1">
      <alignment horizontal="left" vertical="center" wrapText="1" indent="2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0" fontId="2" fillId="0" borderId="17" xfId="0" applyFont="1" applyBorder="1" applyAlignment="1" quotePrefix="1">
      <alignment horizontal="center" vertical="center" wrapText="1"/>
    </xf>
    <xf numFmtId="0" fontId="6" fillId="0" borderId="69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8" fillId="0" borderId="52" xfId="0" applyFont="1" applyBorder="1" applyAlignment="1">
      <alignment/>
    </xf>
    <xf numFmtId="2" fontId="2" fillId="0" borderId="73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2" fontId="6" fillId="0" borderId="7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74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0" borderId="51" xfId="0" applyFont="1" applyBorder="1" applyAlignment="1" applyProtection="1">
      <alignment horizontal="center" vertical="center" wrapText="1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4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5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3" xfId="0" applyFont="1" applyBorder="1" applyAlignment="1">
      <alignment horizontal="center" vertical="center" wrapText="1"/>
    </xf>
    <xf numFmtId="0" fontId="2" fillId="0" borderId="80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 quotePrefix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2" fontId="6" fillId="0" borderId="69" xfId="0" applyNumberFormat="1" applyFont="1" applyBorder="1" applyAlignment="1" quotePrefix="1">
      <alignment horizontal="center" vertical="center" wrapText="1"/>
    </xf>
    <xf numFmtId="2" fontId="6" fillId="0" borderId="38" xfId="0" applyNumberFormat="1" applyFont="1" applyBorder="1" applyAlignment="1" quotePrefix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18" fillId="0" borderId="49" xfId="0" applyFont="1" applyBorder="1" applyAlignment="1">
      <alignment/>
    </xf>
    <xf numFmtId="0" fontId="18" fillId="0" borderId="19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36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0" borderId="78" xfId="0" applyFont="1" applyBorder="1" applyAlignment="1">
      <alignment/>
    </xf>
    <xf numFmtId="0" fontId="14" fillId="0" borderId="79" xfId="0" applyFont="1" applyBorder="1" applyAlignment="1">
      <alignment horizontal="right"/>
    </xf>
    <xf numFmtId="0" fontId="14" fillId="0" borderId="78" xfId="0" applyFont="1" applyBorder="1" applyAlignment="1">
      <alignment horizontal="center"/>
    </xf>
    <xf numFmtId="0" fontId="14" fillId="0" borderId="6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2" fontId="2" fillId="0" borderId="83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2" fontId="2" fillId="24" borderId="40" xfId="0" applyNumberFormat="1" applyFont="1" applyFill="1" applyBorder="1" applyAlignment="1">
      <alignment horizontal="center" vertical="center" wrapText="1"/>
    </xf>
    <xf numFmtId="0" fontId="2" fillId="24" borderId="65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/>
    </xf>
    <xf numFmtId="0" fontId="2" fillId="24" borderId="45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49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40" fillId="0" borderId="44" xfId="0" applyFont="1" applyFill="1" applyBorder="1" applyAlignment="1">
      <alignment horizontal="center" vertical="center" wrapText="1"/>
    </xf>
    <xf numFmtId="2" fontId="40" fillId="0" borderId="45" xfId="0" applyNumberFormat="1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59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2" fontId="40" fillId="0" borderId="33" xfId="0" applyNumberFormat="1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52" xfId="0" applyFont="1" applyFill="1" applyBorder="1" applyAlignment="1">
      <alignment horizontal="center" vertical="center" wrapText="1"/>
    </xf>
    <xf numFmtId="0" fontId="40" fillId="0" borderId="5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2" fontId="40" fillId="0" borderId="50" xfId="0" applyNumberFormat="1" applyFont="1" applyFill="1" applyBorder="1" applyAlignment="1">
      <alignment horizontal="center" vertical="center" wrapText="1"/>
    </xf>
    <xf numFmtId="0" fontId="40" fillId="0" borderId="31" xfId="0" applyFont="1" applyBorder="1" applyAlignment="1">
      <alignment/>
    </xf>
    <xf numFmtId="0" fontId="40" fillId="0" borderId="5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0" fontId="2" fillId="0" borderId="75" xfId="0" applyFont="1" applyBorder="1" applyAlignment="1">
      <alignment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180" fontId="2" fillId="0" borderId="26" xfId="0" applyNumberFormat="1" applyFont="1" applyBorder="1" applyAlignment="1">
      <alignment horizontal="center" vertical="center" wrapText="1"/>
    </xf>
    <xf numFmtId="180" fontId="2" fillId="0" borderId="26" xfId="0" applyNumberFormat="1" applyFont="1" applyBorder="1" applyAlignment="1" quotePrefix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180" fontId="2" fillId="0" borderId="31" xfId="0" applyNumberFormat="1" applyFont="1" applyBorder="1" applyAlignment="1">
      <alignment horizontal="center" vertical="center" wrapText="1"/>
    </xf>
    <xf numFmtId="180" fontId="2" fillId="0" borderId="31" xfId="0" applyNumberFormat="1" applyFont="1" applyBorder="1" applyAlignment="1" quotePrefix="1">
      <alignment horizontal="center" vertical="center" wrapText="1"/>
    </xf>
    <xf numFmtId="180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38" xfId="0" applyFont="1" applyBorder="1" applyAlignment="1" quotePrefix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67" xfId="0" applyFont="1" applyBorder="1" applyAlignment="1" quotePrefix="1">
      <alignment horizontal="center" vertical="center" wrapText="1"/>
    </xf>
    <xf numFmtId="2" fontId="2" fillId="0" borderId="73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52" xfId="0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65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24" borderId="40" xfId="0" applyNumberFormat="1" applyFont="1" applyFill="1" applyBorder="1" applyAlignment="1">
      <alignment horizontal="center" vertical="center" wrapText="1"/>
    </xf>
    <xf numFmtId="2" fontId="2" fillId="24" borderId="41" xfId="0" applyNumberFormat="1" applyFont="1" applyFill="1" applyBorder="1" applyAlignment="1">
      <alignment horizontal="center" vertical="center" wrapText="1"/>
    </xf>
    <xf numFmtId="0" fontId="2" fillId="24" borderId="39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180" fontId="2" fillId="0" borderId="51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180" fontId="2" fillId="0" borderId="53" xfId="0" applyNumberFormat="1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80" fontId="6" fillId="0" borderId="5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80" fontId="6" fillId="0" borderId="53" xfId="0" applyNumberFormat="1" applyFont="1" applyBorder="1" applyAlignment="1">
      <alignment horizontal="center" vertical="center" wrapText="1"/>
    </xf>
    <xf numFmtId="2" fontId="6" fillId="0" borderId="50" xfId="58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80" fontId="6" fillId="0" borderId="41" xfId="0" applyNumberFormat="1" applyFont="1" applyBorder="1" applyAlignment="1">
      <alignment horizontal="center" vertical="center" wrapText="1"/>
    </xf>
    <xf numFmtId="1" fontId="6" fillId="0" borderId="65" xfId="0" applyNumberFormat="1" applyFont="1" applyBorder="1" applyAlignment="1">
      <alignment horizontal="center" vertical="center" wrapText="1"/>
    </xf>
    <xf numFmtId="1" fontId="6" fillId="0" borderId="57" xfId="0" applyNumberFormat="1" applyFont="1" applyBorder="1" applyAlignment="1">
      <alignment horizontal="center" vertical="center" wrapText="1"/>
    </xf>
    <xf numFmtId="180" fontId="6" fillId="0" borderId="58" xfId="0" applyNumberFormat="1" applyFont="1" applyBorder="1" applyAlignment="1">
      <alignment horizontal="center" vertical="center" wrapText="1"/>
    </xf>
    <xf numFmtId="1" fontId="40" fillId="0" borderId="44" xfId="0" applyNumberFormat="1" applyFont="1" applyFill="1" applyBorder="1" applyAlignment="1">
      <alignment horizontal="center" vertical="center" wrapText="1"/>
    </xf>
    <xf numFmtId="2" fontId="40" fillId="0" borderId="45" xfId="0" applyNumberFormat="1" applyFont="1" applyFill="1" applyBorder="1" applyAlignment="1">
      <alignment horizontal="center" vertical="center" wrapText="1"/>
    </xf>
    <xf numFmtId="180" fontId="40" fillId="0" borderId="46" xfId="0" applyNumberFormat="1" applyFont="1" applyFill="1" applyBorder="1" applyAlignment="1">
      <alignment horizontal="center" vertical="center" wrapText="1"/>
    </xf>
    <xf numFmtId="1" fontId="40" fillId="0" borderId="47" xfId="0" applyNumberFormat="1" applyFont="1" applyFill="1" applyBorder="1" applyAlignment="1">
      <alignment horizontal="center" vertical="center" wrapText="1"/>
    </xf>
    <xf numFmtId="1" fontId="40" fillId="0" borderId="59" xfId="0" applyNumberFormat="1" applyFont="1" applyFill="1" applyBorder="1" applyAlignment="1">
      <alignment horizontal="center" vertical="center" wrapText="1"/>
    </xf>
    <xf numFmtId="180" fontId="40" fillId="0" borderId="60" xfId="0" applyNumberFormat="1" applyFont="1" applyFill="1" applyBorder="1" applyAlignment="1">
      <alignment horizontal="center" vertical="center" wrapText="1"/>
    </xf>
    <xf numFmtId="1" fontId="40" fillId="0" borderId="49" xfId="0" applyNumberFormat="1" applyFont="1" applyFill="1" applyBorder="1" applyAlignment="1">
      <alignment horizontal="center" vertical="center" wrapText="1"/>
    </xf>
    <xf numFmtId="2" fontId="40" fillId="0" borderId="33" xfId="0" applyNumberFormat="1" applyFont="1" applyFill="1" applyBorder="1" applyAlignment="1">
      <alignment horizontal="center" vertical="center" wrapText="1"/>
    </xf>
    <xf numFmtId="1" fontId="40" fillId="0" borderId="52" xfId="0" applyNumberFormat="1" applyFont="1" applyFill="1" applyBorder="1" applyAlignment="1">
      <alignment horizontal="center" vertical="center" wrapText="1"/>
    </xf>
    <xf numFmtId="180" fontId="40" fillId="0" borderId="51" xfId="0" applyNumberFormat="1" applyFont="1" applyFill="1" applyBorder="1" applyAlignment="1">
      <alignment horizontal="center" vertical="center" wrapText="1"/>
    </xf>
    <xf numFmtId="180" fontId="40" fillId="0" borderId="53" xfId="0" applyNumberFormat="1" applyFont="1" applyFill="1" applyBorder="1" applyAlignment="1">
      <alignment horizontal="center" vertical="center" wrapText="1"/>
    </xf>
    <xf numFmtId="1" fontId="40" fillId="0" borderId="49" xfId="0" applyNumberFormat="1" applyFont="1" applyFill="1" applyBorder="1" applyAlignment="1">
      <alignment horizontal="center"/>
    </xf>
    <xf numFmtId="1" fontId="40" fillId="0" borderId="5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 vertical="center" wrapText="1"/>
    </xf>
    <xf numFmtId="180" fontId="41" fillId="0" borderId="51" xfId="0" applyNumberFormat="1" applyFont="1" applyFill="1" applyBorder="1" applyAlignment="1">
      <alignment/>
    </xf>
    <xf numFmtId="180" fontId="41" fillId="0" borderId="53" xfId="0" applyNumberFormat="1" applyFont="1" applyFill="1" applyBorder="1" applyAlignment="1">
      <alignment/>
    </xf>
    <xf numFmtId="2" fontId="40" fillId="0" borderId="50" xfId="0" applyNumberFormat="1" applyFont="1" applyFill="1" applyBorder="1" applyAlignment="1">
      <alignment horizontal="center" vertical="center" wrapText="1"/>
    </xf>
    <xf numFmtId="1" fontId="40" fillId="0" borderId="54" xfId="0" applyNumberFormat="1" applyFont="1" applyFill="1" applyBorder="1" applyAlignment="1">
      <alignment horizontal="center" vertical="center" wrapText="1"/>
    </xf>
    <xf numFmtId="1" fontId="40" fillId="0" borderId="57" xfId="0" applyNumberFormat="1" applyFont="1" applyFill="1" applyBorder="1" applyAlignment="1">
      <alignment horizontal="center" vertical="center" wrapText="1"/>
    </xf>
    <xf numFmtId="180" fontId="40" fillId="0" borderId="56" xfId="0" applyNumberFormat="1" applyFont="1" applyFill="1" applyBorder="1" applyAlignment="1">
      <alignment horizontal="center" vertical="center" wrapText="1"/>
    </xf>
    <xf numFmtId="180" fontId="40" fillId="0" borderId="58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/>
    </xf>
    <xf numFmtId="181" fontId="2" fillId="0" borderId="32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0" fontId="13" fillId="0" borderId="67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81" fontId="2" fillId="0" borderId="70" xfId="0" applyNumberFormat="1" applyFont="1" applyFill="1" applyBorder="1" applyAlignment="1">
      <alignment horizontal="center" vertical="center" wrapText="1"/>
    </xf>
    <xf numFmtId="0" fontId="12" fillId="0" borderId="73" xfId="0" applyFont="1" applyBorder="1" applyAlignment="1">
      <alignment horizontal="left" vertical="center" wrapText="1" indent="2"/>
    </xf>
    <xf numFmtId="0" fontId="13" fillId="0" borderId="67" xfId="0" applyFont="1" applyBorder="1" applyAlignment="1">
      <alignment horizontal="left" vertical="center" wrapText="1" indent="2"/>
    </xf>
    <xf numFmtId="0" fontId="13" fillId="0" borderId="68" xfId="0" applyFont="1" applyBorder="1" applyAlignment="1">
      <alignment horizontal="left" vertical="center" wrapText="1" indent="2"/>
    </xf>
    <xf numFmtId="0" fontId="12" fillId="0" borderId="29" xfId="0" applyFont="1" applyBorder="1" applyAlignment="1">
      <alignment horizontal="left" vertical="center" wrapText="1" indent="2"/>
    </xf>
    <xf numFmtId="0" fontId="13" fillId="0" borderId="31" xfId="0" applyFont="1" applyBorder="1" applyAlignment="1">
      <alignment horizontal="left" vertical="center" wrapText="1" indent="2"/>
    </xf>
    <xf numFmtId="0" fontId="13" fillId="0" borderId="30" xfId="0" applyFont="1" applyBorder="1" applyAlignment="1">
      <alignment horizontal="left" vertical="center" wrapText="1" indent="2"/>
    </xf>
    <xf numFmtId="0" fontId="12" fillId="0" borderId="16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2" fillId="0" borderId="30" xfId="0" applyFont="1" applyBorder="1" applyAlignment="1">
      <alignment horizontal="left" vertical="center" wrapText="1" indent="4"/>
    </xf>
    <xf numFmtId="0" fontId="8" fillId="0" borderId="51" xfId="0" applyFont="1" applyBorder="1" applyAlignment="1">
      <alignment horizontal="right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left" vertical="center" wrapText="1" indent="4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49" xfId="0" applyFont="1" applyBorder="1" applyAlignment="1">
      <alignment horizontal="right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center" vertical="center" wrapText="1"/>
    </xf>
    <xf numFmtId="180" fontId="2" fillId="0" borderId="33" xfId="0" applyNumberFormat="1" applyFont="1" applyBorder="1" applyAlignment="1">
      <alignment horizontal="center" vertical="center" wrapText="1"/>
    </xf>
    <xf numFmtId="181" fontId="2" fillId="0" borderId="4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5" fillId="0" borderId="6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49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 indent="4"/>
    </xf>
    <xf numFmtId="0" fontId="2" fillId="0" borderId="26" xfId="0" applyFont="1" applyBorder="1" applyAlignment="1">
      <alignment horizontal="left" vertical="center" wrapText="1" indent="4"/>
    </xf>
    <xf numFmtId="0" fontId="2" fillId="0" borderId="25" xfId="0" applyFont="1" applyBorder="1" applyAlignment="1">
      <alignment horizontal="left" vertical="center" wrapText="1" indent="4"/>
    </xf>
    <xf numFmtId="0" fontId="2" fillId="0" borderId="36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left" vertical="center" wrapText="1" indent="4"/>
    </xf>
    <xf numFmtId="0" fontId="2" fillId="0" borderId="37" xfId="0" applyFont="1" applyBorder="1" applyAlignment="1">
      <alignment horizontal="left" vertical="center" wrapText="1" indent="4"/>
    </xf>
    <xf numFmtId="0" fontId="2" fillId="0" borderId="29" xfId="0" applyFont="1" applyBorder="1" applyAlignment="1">
      <alignment horizontal="left" vertical="center" wrapText="1" indent="4"/>
    </xf>
    <xf numFmtId="0" fontId="2" fillId="0" borderId="31" xfId="0" applyFont="1" applyBorder="1" applyAlignment="1">
      <alignment horizontal="left" vertical="center" wrapText="1" indent="4"/>
    </xf>
    <xf numFmtId="0" fontId="2" fillId="0" borderId="30" xfId="0" applyFont="1" applyBorder="1" applyAlignment="1">
      <alignment horizontal="left" vertical="center" wrapText="1" indent="4"/>
    </xf>
    <xf numFmtId="0" fontId="2" fillId="0" borderId="3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2" fontId="2" fillId="0" borderId="78" xfId="0" applyNumberFormat="1" applyFont="1" applyBorder="1" applyAlignment="1">
      <alignment horizontal="center" vertical="center" wrapText="1"/>
    </xf>
    <xf numFmtId="2" fontId="2" fillId="0" borderId="66" xfId="0" applyNumberFormat="1" applyFont="1" applyBorder="1" applyAlignment="1">
      <alignment horizontal="center" vertical="center" wrapText="1"/>
    </xf>
    <xf numFmtId="2" fontId="2" fillId="0" borderId="79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7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horizontal="center"/>
    </xf>
    <xf numFmtId="0" fontId="2" fillId="0" borderId="73" xfId="0" applyFont="1" applyBorder="1" applyAlignment="1">
      <alignment horizontal="left" vertical="center" wrapText="1" indent="2"/>
    </xf>
    <xf numFmtId="0" fontId="2" fillId="0" borderId="67" xfId="0" applyFont="1" applyBorder="1" applyAlignment="1">
      <alignment horizontal="left" vertical="center" wrapText="1" indent="2"/>
    </xf>
    <xf numFmtId="0" fontId="2" fillId="0" borderId="68" xfId="0" applyFont="1" applyBorder="1" applyAlignment="1">
      <alignment horizontal="left" vertical="center" wrapText="1" indent="2"/>
    </xf>
    <xf numFmtId="0" fontId="2" fillId="0" borderId="4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SheetLayoutView="100" zoomScalePageLayoutView="0" workbookViewId="0" topLeftCell="A1">
      <selection activeCell="O11" sqref="O11"/>
    </sheetView>
  </sheetViews>
  <sheetFormatPr defaultColWidth="9.140625" defaultRowHeight="12.75"/>
  <cols>
    <col min="1" max="1" width="4.421875" style="0" customWidth="1"/>
    <col min="2" max="2" width="4.57421875" style="0" customWidth="1"/>
    <col min="3" max="3" width="8.57421875" style="0" customWidth="1"/>
    <col min="4" max="4" width="9.57421875" style="0" customWidth="1"/>
    <col min="5" max="6" width="6.28125" style="0" customWidth="1"/>
    <col min="7" max="7" width="7.7109375" style="0" customWidth="1"/>
    <col min="8" max="8" width="8.140625" style="0" customWidth="1"/>
    <col min="9" max="10" width="6.7109375" style="0" customWidth="1"/>
    <col min="11" max="11" width="7.00390625" style="0" customWidth="1"/>
    <col min="12" max="12" width="7.28125" style="0" customWidth="1"/>
    <col min="13" max="14" width="7.00390625" style="0" customWidth="1"/>
    <col min="15" max="15" width="7.140625" style="0" customWidth="1"/>
    <col min="16" max="17" width="6.7109375" style="0" customWidth="1"/>
    <col min="18" max="18" width="7.00390625" style="0" customWidth="1"/>
    <col min="19" max="19" width="6.7109375" style="0" customWidth="1"/>
    <col min="20" max="20" width="7.140625" style="0" customWidth="1"/>
  </cols>
  <sheetData>
    <row r="1" spans="1:20" ht="13.5" customHeight="1">
      <c r="A1" s="499" t="s">
        <v>213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</row>
    <row r="2" spans="1:20" ht="15" customHeight="1" thickBo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0" ht="14.25" customHeight="1" thickBot="1">
      <c r="A3" s="501" t="s">
        <v>0</v>
      </c>
      <c r="B3" s="505"/>
      <c r="C3" s="506"/>
      <c r="D3" s="507"/>
      <c r="E3" s="505" t="s">
        <v>1</v>
      </c>
      <c r="F3" s="507"/>
      <c r="G3" s="506" t="s">
        <v>2</v>
      </c>
      <c r="H3" s="507"/>
      <c r="I3" s="514" t="s">
        <v>175</v>
      </c>
      <c r="J3" s="515"/>
      <c r="K3" s="516"/>
      <c r="L3" s="514" t="s">
        <v>176</v>
      </c>
      <c r="M3" s="515"/>
      <c r="N3" s="516"/>
      <c r="O3" s="514" t="s">
        <v>211</v>
      </c>
      <c r="P3" s="515"/>
      <c r="Q3" s="516"/>
      <c r="R3" s="514" t="s">
        <v>212</v>
      </c>
      <c r="S3" s="515"/>
      <c r="T3" s="516"/>
    </row>
    <row r="4" spans="1:20" ht="15" customHeight="1">
      <c r="A4" s="502"/>
      <c r="B4" s="508"/>
      <c r="C4" s="509"/>
      <c r="D4" s="510"/>
      <c r="E4" s="508"/>
      <c r="F4" s="510"/>
      <c r="G4" s="509"/>
      <c r="H4" s="509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6.5" customHeight="1" thickBot="1">
      <c r="A5" s="502"/>
      <c r="B5" s="511"/>
      <c r="C5" s="512"/>
      <c r="D5" s="513"/>
      <c r="E5" s="511"/>
      <c r="F5" s="513"/>
      <c r="G5" s="512"/>
      <c r="H5" s="512"/>
      <c r="I5" s="102" t="s">
        <v>6</v>
      </c>
      <c r="J5" s="103" t="s">
        <v>7</v>
      </c>
      <c r="K5" s="104" t="s">
        <v>8</v>
      </c>
      <c r="L5" s="102" t="s">
        <v>6</v>
      </c>
      <c r="M5" s="103" t="s">
        <v>7</v>
      </c>
      <c r="N5" s="104" t="s">
        <v>8</v>
      </c>
      <c r="O5" s="102" t="s">
        <v>6</v>
      </c>
      <c r="P5" s="103" t="s">
        <v>7</v>
      </c>
      <c r="Q5" s="104" t="s">
        <v>8</v>
      </c>
      <c r="R5" s="102" t="s">
        <v>6</v>
      </c>
      <c r="S5" s="103" t="s">
        <v>7</v>
      </c>
      <c r="T5" s="104" t="s">
        <v>8</v>
      </c>
    </row>
    <row r="6" spans="1:20" ht="17.25" customHeight="1">
      <c r="A6" s="502"/>
      <c r="B6" s="501" t="s">
        <v>9</v>
      </c>
      <c r="C6" s="14"/>
      <c r="D6" s="123" t="s">
        <v>201</v>
      </c>
      <c r="E6" s="517"/>
      <c r="F6" s="518"/>
      <c r="G6" s="125" t="s">
        <v>11</v>
      </c>
      <c r="H6" s="19">
        <v>0.107</v>
      </c>
      <c r="I6" s="445">
        <f>J6/(I67*I70*1.732)*1000</f>
        <v>2.7450539891728485</v>
      </c>
      <c r="J6" s="173">
        <v>1.1</v>
      </c>
      <c r="K6" s="175">
        <v>0.32</v>
      </c>
      <c r="L6" s="445">
        <f>M6/(L67*L70*1.732)*1000</f>
        <v>217.05242619186512</v>
      </c>
      <c r="M6" s="173">
        <v>84</v>
      </c>
      <c r="N6" s="174">
        <v>7.9</v>
      </c>
      <c r="O6" s="445">
        <f>P6/(O67*O70*1.732)*1000</f>
        <v>2.6857976768453757</v>
      </c>
      <c r="P6" s="173">
        <v>1.05</v>
      </c>
      <c r="Q6" s="175">
        <v>0.27</v>
      </c>
      <c r="R6" s="445">
        <f>S6/(R67*R70*1.732)*1000</f>
        <v>2.5343343097322317</v>
      </c>
      <c r="S6" s="173">
        <v>1.006</v>
      </c>
      <c r="T6" s="175">
        <v>0.229</v>
      </c>
    </row>
    <row r="7" spans="1:20" ht="15.75" customHeight="1">
      <c r="A7" s="502"/>
      <c r="B7" s="502"/>
      <c r="C7" s="20" t="s">
        <v>12</v>
      </c>
      <c r="D7" s="121"/>
      <c r="E7" s="519"/>
      <c r="F7" s="520"/>
      <c r="G7" s="122" t="s">
        <v>14</v>
      </c>
      <c r="H7" s="25"/>
      <c r="I7" s="398"/>
      <c r="J7" s="48"/>
      <c r="K7" s="49"/>
      <c r="L7" s="50"/>
      <c r="M7" s="48"/>
      <c r="N7" s="51"/>
      <c r="O7" s="47"/>
      <c r="P7" s="48"/>
      <c r="Q7" s="49"/>
      <c r="R7" s="47"/>
      <c r="S7" s="51"/>
      <c r="T7" s="49"/>
    </row>
    <row r="8" spans="1:20" ht="15.75" customHeight="1" thickBot="1">
      <c r="A8" s="502"/>
      <c r="B8" s="502"/>
      <c r="C8" s="29">
        <v>160</v>
      </c>
      <c r="D8" s="124" t="s">
        <v>202</v>
      </c>
      <c r="E8" s="511"/>
      <c r="F8" s="513"/>
      <c r="G8" s="521"/>
      <c r="H8" s="522"/>
      <c r="I8" s="446">
        <f>J8/(I68*I70*1.732)*1000</f>
        <v>15.060638617220606</v>
      </c>
      <c r="J8" s="103">
        <f aca="true" t="shared" si="0" ref="J8:T8">J34</f>
        <v>0.9400000000000002</v>
      </c>
      <c r="K8" s="104">
        <f t="shared" si="0"/>
        <v>-0.09999999999999432</v>
      </c>
      <c r="L8" s="446">
        <f>M8/(L68*L70*1.732)*1000</f>
        <v>1403.9980680986587</v>
      </c>
      <c r="M8" s="27">
        <f t="shared" si="0"/>
        <v>84.50000000000001</v>
      </c>
      <c r="N8" s="61">
        <f t="shared" si="0"/>
        <v>0</v>
      </c>
      <c r="O8" s="446">
        <f>P8/(O68*O70*1.732)*1000</f>
        <v>15.45182236524517</v>
      </c>
      <c r="P8" s="103">
        <f t="shared" si="0"/>
        <v>0.9400000000000002</v>
      </c>
      <c r="Q8" s="104">
        <f t="shared" si="0"/>
        <v>0</v>
      </c>
      <c r="R8" s="446">
        <f>S8/(R68*R70*1.732)*1000</f>
        <v>15.14803110436115</v>
      </c>
      <c r="S8" s="103">
        <f t="shared" si="0"/>
        <v>0.9400000000000002</v>
      </c>
      <c r="T8" s="104">
        <f t="shared" si="0"/>
        <v>0</v>
      </c>
    </row>
    <row r="9" spans="1:20" ht="14.25" customHeight="1" thickBot="1">
      <c r="A9" s="502"/>
      <c r="B9" s="502"/>
      <c r="C9" s="37" t="s">
        <v>16</v>
      </c>
      <c r="D9" s="38" t="s">
        <v>17</v>
      </c>
      <c r="E9" s="490"/>
      <c r="F9" s="491"/>
      <c r="G9" s="491"/>
      <c r="H9" s="492"/>
      <c r="I9" s="490">
        <v>4</v>
      </c>
      <c r="J9" s="491"/>
      <c r="K9" s="492"/>
      <c r="L9" s="490">
        <v>4</v>
      </c>
      <c r="M9" s="491"/>
      <c r="N9" s="492"/>
      <c r="O9" s="490">
        <v>4</v>
      </c>
      <c r="P9" s="491"/>
      <c r="Q9" s="492"/>
      <c r="R9" s="490">
        <v>4</v>
      </c>
      <c r="S9" s="491"/>
      <c r="T9" s="492"/>
    </row>
    <row r="10" spans="1:20" ht="15" customHeight="1">
      <c r="A10" s="502"/>
      <c r="B10" s="502"/>
      <c r="C10" s="14"/>
      <c r="D10" s="123" t="s">
        <v>201</v>
      </c>
      <c r="E10" s="493"/>
      <c r="F10" s="494"/>
      <c r="G10" s="18" t="s">
        <v>11</v>
      </c>
      <c r="H10" s="19"/>
      <c r="I10" s="445">
        <f>J10/(I67*I69*1.732)*1000</f>
        <v>0.004751054981260698</v>
      </c>
      <c r="J10" s="44">
        <v>0.02</v>
      </c>
      <c r="K10" s="42">
        <v>-6.8</v>
      </c>
      <c r="L10" s="445">
        <f>M10/(L67*L69*1.732)*1000</f>
        <v>3.8105297589263825</v>
      </c>
      <c r="M10" s="44">
        <v>14.3</v>
      </c>
      <c r="N10" s="42">
        <v>6.2</v>
      </c>
      <c r="O10" s="445">
        <f>P10/(O67*O69*1.732)*1000</f>
        <v>0.003606345164091936</v>
      </c>
      <c r="P10" s="44">
        <v>0.015</v>
      </c>
      <c r="Q10" s="42">
        <v>-6.7</v>
      </c>
      <c r="R10" s="445">
        <f>S10/(R67*R69*1.732)*1000</f>
        <v>0.003660509010469826</v>
      </c>
      <c r="S10" s="46">
        <v>0.015</v>
      </c>
      <c r="T10" s="42">
        <v>-6.612</v>
      </c>
    </row>
    <row r="11" spans="1:20" ht="15" customHeight="1">
      <c r="A11" s="502"/>
      <c r="B11" s="502"/>
      <c r="C11" s="20" t="s">
        <v>18</v>
      </c>
      <c r="D11" s="21"/>
      <c r="E11" s="519"/>
      <c r="F11" s="520"/>
      <c r="G11" s="24" t="s">
        <v>14</v>
      </c>
      <c r="H11" s="25"/>
      <c r="I11" s="47"/>
      <c r="J11" s="48"/>
      <c r="K11" s="49"/>
      <c r="L11" s="47"/>
      <c r="M11" s="48"/>
      <c r="N11" s="49"/>
      <c r="O11" s="47"/>
      <c r="P11" s="48"/>
      <c r="Q11" s="49"/>
      <c r="R11" s="47"/>
      <c r="S11" s="48"/>
      <c r="T11" s="49"/>
    </row>
    <row r="12" spans="1:20" ht="16.5" thickBot="1">
      <c r="A12" s="502"/>
      <c r="B12" s="502"/>
      <c r="C12" s="29">
        <v>40</v>
      </c>
      <c r="D12" s="124" t="s">
        <v>217</v>
      </c>
      <c r="E12" s="521"/>
      <c r="F12" s="495"/>
      <c r="G12" s="33"/>
      <c r="H12" s="33"/>
      <c r="I12" s="447">
        <f>J12/(I69*I71*1.732)*1000</f>
        <v>1.1896302312006701</v>
      </c>
      <c r="J12" s="35">
        <f aca="true" t="shared" si="1" ref="J12:T12">J40</f>
        <v>0.021</v>
      </c>
      <c r="K12" s="36">
        <f t="shared" si="1"/>
        <v>-6.995</v>
      </c>
      <c r="L12" s="447">
        <f>M12/(L69*L71*1.732)*1000</f>
        <v>855.1765732770352</v>
      </c>
      <c r="M12" s="35">
        <f t="shared" si="1"/>
        <v>14.077</v>
      </c>
      <c r="N12" s="498">
        <f t="shared" si="1"/>
        <v>3.000000000000001</v>
      </c>
      <c r="O12" s="447">
        <f>P12/(O69*O71*1.732)*1000</f>
        <v>1.1988521709774196</v>
      </c>
      <c r="P12" s="35">
        <f t="shared" si="1"/>
        <v>0.021</v>
      </c>
      <c r="Q12" s="36">
        <f t="shared" si="1"/>
        <v>-6.82</v>
      </c>
      <c r="R12" s="447">
        <f>S12/(R69*R71*1.732)*1000</f>
        <v>1.1983545154477482</v>
      </c>
      <c r="S12" s="35">
        <f t="shared" si="1"/>
        <v>0.021</v>
      </c>
      <c r="T12" s="36">
        <f t="shared" si="1"/>
        <v>-6.781</v>
      </c>
    </row>
    <row r="13" spans="1:20" ht="13.5" thickBot="1">
      <c r="A13" s="502"/>
      <c r="B13" s="502"/>
      <c r="C13" s="37" t="s">
        <v>16</v>
      </c>
      <c r="D13" s="38" t="s">
        <v>17</v>
      </c>
      <c r="E13" s="490"/>
      <c r="F13" s="491"/>
      <c r="G13" s="491"/>
      <c r="H13" s="492"/>
      <c r="I13" s="508">
        <v>2</v>
      </c>
      <c r="J13" s="509"/>
      <c r="K13" s="510"/>
      <c r="L13" s="508">
        <v>2</v>
      </c>
      <c r="M13" s="509"/>
      <c r="N13" s="510"/>
      <c r="O13" s="508">
        <v>2</v>
      </c>
      <c r="P13" s="509"/>
      <c r="Q13" s="510"/>
      <c r="R13" s="508">
        <v>2</v>
      </c>
      <c r="S13" s="509"/>
      <c r="T13" s="510"/>
    </row>
    <row r="14" spans="1:20" ht="16.5" customHeight="1">
      <c r="A14" s="502"/>
      <c r="B14" s="502"/>
      <c r="C14" s="14"/>
      <c r="D14" s="15"/>
      <c r="E14" s="493"/>
      <c r="F14" s="494"/>
      <c r="G14" s="18" t="s">
        <v>11</v>
      </c>
      <c r="H14" s="19"/>
      <c r="I14" s="39"/>
      <c r="J14" s="40"/>
      <c r="K14" s="41"/>
      <c r="L14" s="39"/>
      <c r="M14" s="40"/>
      <c r="N14" s="41"/>
      <c r="O14" s="39"/>
      <c r="P14" s="40"/>
      <c r="Q14" s="41"/>
      <c r="R14" s="39"/>
      <c r="S14" s="40"/>
      <c r="T14" s="41"/>
    </row>
    <row r="15" spans="1:20" ht="15" customHeight="1">
      <c r="A15" s="502"/>
      <c r="B15" s="502"/>
      <c r="C15" s="20" t="s">
        <v>100</v>
      </c>
      <c r="D15" s="21"/>
      <c r="E15" s="519"/>
      <c r="F15" s="520"/>
      <c r="G15" s="24" t="s">
        <v>14</v>
      </c>
      <c r="H15" s="25"/>
      <c r="I15" s="47"/>
      <c r="J15" s="48"/>
      <c r="K15" s="49"/>
      <c r="L15" s="47"/>
      <c r="M15" s="48"/>
      <c r="N15" s="49"/>
      <c r="O15" s="47"/>
      <c r="P15" s="48"/>
      <c r="Q15" s="49"/>
      <c r="R15" s="47"/>
      <c r="S15" s="51"/>
      <c r="T15" s="49"/>
    </row>
    <row r="16" spans="1:20" ht="15" customHeight="1" thickBot="1">
      <c r="A16" s="502"/>
      <c r="B16" s="502"/>
      <c r="C16" s="52"/>
      <c r="D16" s="30"/>
      <c r="E16" s="521"/>
      <c r="F16" s="495"/>
      <c r="G16" s="33"/>
      <c r="H16" s="33"/>
      <c r="I16" s="34"/>
      <c r="J16" s="35"/>
      <c r="K16" s="36"/>
      <c r="L16" s="34"/>
      <c r="M16" s="35"/>
      <c r="N16" s="36"/>
      <c r="O16" s="34"/>
      <c r="P16" s="35"/>
      <c r="Q16" s="36"/>
      <c r="R16" s="34"/>
      <c r="S16" s="63"/>
      <c r="T16" s="36"/>
    </row>
    <row r="17" spans="1:20" ht="15" customHeight="1" thickBot="1">
      <c r="A17" s="502"/>
      <c r="B17" s="502"/>
      <c r="C17" s="37" t="s">
        <v>16</v>
      </c>
      <c r="D17" s="38" t="s">
        <v>17</v>
      </c>
      <c r="E17" s="490"/>
      <c r="F17" s="491"/>
      <c r="G17" s="491"/>
      <c r="H17" s="492"/>
      <c r="I17" s="490"/>
      <c r="J17" s="491"/>
      <c r="K17" s="492"/>
      <c r="L17" s="490"/>
      <c r="M17" s="491"/>
      <c r="N17" s="492"/>
      <c r="O17" s="490"/>
      <c r="P17" s="491"/>
      <c r="Q17" s="492"/>
      <c r="R17" s="490"/>
      <c r="S17" s="491"/>
      <c r="T17" s="492"/>
    </row>
    <row r="18" spans="1:20" ht="15.75" customHeight="1">
      <c r="A18" s="502"/>
      <c r="B18" s="502"/>
      <c r="C18" s="14"/>
      <c r="D18" s="15"/>
      <c r="E18" s="493"/>
      <c r="F18" s="494"/>
      <c r="G18" s="18" t="s">
        <v>11</v>
      </c>
      <c r="H18" s="17"/>
      <c r="I18" s="43"/>
      <c r="J18" s="44"/>
      <c r="K18" s="42"/>
      <c r="L18" s="45"/>
      <c r="M18" s="44"/>
      <c r="N18" s="46"/>
      <c r="O18" s="43"/>
      <c r="P18" s="44"/>
      <c r="Q18" s="42"/>
      <c r="R18" s="43"/>
      <c r="S18" s="46"/>
      <c r="T18" s="42"/>
    </row>
    <row r="19" spans="1:20" ht="15.75" customHeight="1">
      <c r="A19" s="502"/>
      <c r="B19" s="502"/>
      <c r="C19" s="20" t="s">
        <v>100</v>
      </c>
      <c r="D19" s="21"/>
      <c r="E19" s="519"/>
      <c r="F19" s="520"/>
      <c r="G19" s="24" t="s">
        <v>14</v>
      </c>
      <c r="H19" s="23"/>
      <c r="I19" s="47"/>
      <c r="J19" s="48"/>
      <c r="K19" s="49"/>
      <c r="L19" s="50"/>
      <c r="M19" s="48"/>
      <c r="N19" s="51"/>
      <c r="O19" s="47"/>
      <c r="P19" s="48"/>
      <c r="Q19" s="49"/>
      <c r="R19" s="47"/>
      <c r="S19" s="51"/>
      <c r="T19" s="49"/>
    </row>
    <row r="20" spans="1:20" ht="16.5" customHeight="1" thickBot="1">
      <c r="A20" s="502"/>
      <c r="B20" s="502"/>
      <c r="C20" s="52"/>
      <c r="D20" s="30"/>
      <c r="E20" s="521"/>
      <c r="F20" s="495"/>
      <c r="G20" s="33"/>
      <c r="H20" s="32"/>
      <c r="I20" s="53"/>
      <c r="J20" s="54"/>
      <c r="K20" s="55"/>
      <c r="L20" s="56"/>
      <c r="M20" s="54"/>
      <c r="N20" s="57"/>
      <c r="O20" s="53"/>
      <c r="P20" s="54"/>
      <c r="Q20" s="55"/>
      <c r="R20" s="53"/>
      <c r="S20" s="57"/>
      <c r="T20" s="55"/>
    </row>
    <row r="21" spans="1:20" ht="16.5" customHeight="1" thickBot="1">
      <c r="A21" s="502"/>
      <c r="B21" s="502"/>
      <c r="C21" s="37" t="s">
        <v>16</v>
      </c>
      <c r="D21" s="38" t="s">
        <v>17</v>
      </c>
      <c r="E21" s="490"/>
      <c r="F21" s="491"/>
      <c r="G21" s="491"/>
      <c r="H21" s="492"/>
      <c r="I21" s="490"/>
      <c r="J21" s="491"/>
      <c r="K21" s="492"/>
      <c r="L21" s="490"/>
      <c r="M21" s="491"/>
      <c r="N21" s="492"/>
      <c r="O21" s="490"/>
      <c r="P21" s="491"/>
      <c r="Q21" s="492"/>
      <c r="R21" s="490"/>
      <c r="S21" s="491"/>
      <c r="T21" s="492"/>
    </row>
    <row r="22" spans="1:20" ht="15" customHeight="1">
      <c r="A22" s="502"/>
      <c r="B22" s="502"/>
      <c r="C22" s="480" t="s">
        <v>22</v>
      </c>
      <c r="D22" s="58" t="s">
        <v>201</v>
      </c>
      <c r="E22" s="16"/>
      <c r="F22" s="17"/>
      <c r="G22" s="19"/>
      <c r="H22" s="17"/>
      <c r="I22" s="43"/>
      <c r="J22" s="44"/>
      <c r="K22" s="42"/>
      <c r="L22" s="45"/>
      <c r="M22" s="44"/>
      <c r="N22" s="46"/>
      <c r="O22" s="43"/>
      <c r="P22" s="44"/>
      <c r="Q22" s="42"/>
      <c r="R22" s="43"/>
      <c r="S22" s="46"/>
      <c r="T22" s="42"/>
    </row>
    <row r="23" spans="1:20" ht="15.75" customHeight="1">
      <c r="A23" s="502"/>
      <c r="B23" s="502"/>
      <c r="C23" s="481"/>
      <c r="D23" s="211" t="s">
        <v>208</v>
      </c>
      <c r="E23" s="22"/>
      <c r="F23" s="23"/>
      <c r="G23" s="25"/>
      <c r="H23" s="23"/>
      <c r="I23" s="22">
        <f aca="true" t="shared" si="2" ref="I23:T23">I8</f>
        <v>15.060638617220606</v>
      </c>
      <c r="J23" s="48">
        <f t="shared" si="2"/>
        <v>0.9400000000000002</v>
      </c>
      <c r="K23" s="49">
        <f t="shared" si="2"/>
        <v>-0.09999999999999432</v>
      </c>
      <c r="L23" s="22">
        <f t="shared" si="2"/>
        <v>1403.9980680986587</v>
      </c>
      <c r="M23" s="48">
        <f t="shared" si="2"/>
        <v>84.50000000000001</v>
      </c>
      <c r="N23" s="49">
        <f t="shared" si="2"/>
        <v>0</v>
      </c>
      <c r="O23" s="22">
        <f t="shared" si="2"/>
        <v>15.45182236524517</v>
      </c>
      <c r="P23" s="48">
        <f t="shared" si="2"/>
        <v>0.9400000000000002</v>
      </c>
      <c r="Q23" s="49">
        <f t="shared" si="2"/>
        <v>0</v>
      </c>
      <c r="R23" s="22">
        <f t="shared" si="2"/>
        <v>15.14803110436115</v>
      </c>
      <c r="S23" s="48">
        <f t="shared" si="2"/>
        <v>0.9400000000000002</v>
      </c>
      <c r="T23" s="49">
        <f t="shared" si="2"/>
        <v>0</v>
      </c>
    </row>
    <row r="24" spans="1:20" ht="15.75" customHeight="1" thickBot="1">
      <c r="A24" s="502"/>
      <c r="B24" s="504"/>
      <c r="C24" s="482"/>
      <c r="D24" s="62" t="s">
        <v>167</v>
      </c>
      <c r="E24" s="31"/>
      <c r="F24" s="32"/>
      <c r="G24" s="33"/>
      <c r="H24" s="32"/>
      <c r="I24" s="8">
        <f aca="true" t="shared" si="3" ref="I24:T24">I12</f>
        <v>1.1896302312006701</v>
      </c>
      <c r="J24" s="103">
        <f t="shared" si="3"/>
        <v>0.021</v>
      </c>
      <c r="K24" s="104">
        <f t="shared" si="3"/>
        <v>-6.995</v>
      </c>
      <c r="L24" s="8">
        <f t="shared" si="3"/>
        <v>855.1765732770352</v>
      </c>
      <c r="M24" s="103">
        <f t="shared" si="3"/>
        <v>14.077</v>
      </c>
      <c r="N24" s="104">
        <f t="shared" si="3"/>
        <v>3.000000000000001</v>
      </c>
      <c r="O24" s="8">
        <f t="shared" si="3"/>
        <v>1.1988521709774196</v>
      </c>
      <c r="P24" s="103">
        <f t="shared" si="3"/>
        <v>0.021</v>
      </c>
      <c r="Q24" s="104">
        <f t="shared" si="3"/>
        <v>-6.82</v>
      </c>
      <c r="R24" s="8">
        <f t="shared" si="3"/>
        <v>1.1983545154477482</v>
      </c>
      <c r="S24" s="103">
        <f t="shared" si="3"/>
        <v>0.021</v>
      </c>
      <c r="T24" s="104">
        <f t="shared" si="3"/>
        <v>-6.781</v>
      </c>
    </row>
    <row r="25" spans="1:20" ht="15" customHeight="1">
      <c r="A25" s="502"/>
      <c r="B25" s="501" t="s">
        <v>209</v>
      </c>
      <c r="C25" s="505" t="s">
        <v>25</v>
      </c>
      <c r="D25" s="506"/>
      <c r="E25" s="506"/>
      <c r="F25" s="507"/>
      <c r="G25" s="484"/>
      <c r="H25" s="494"/>
      <c r="I25" s="5" t="s">
        <v>3</v>
      </c>
      <c r="J25" s="6" t="s">
        <v>4</v>
      </c>
      <c r="K25" s="7" t="s">
        <v>5</v>
      </c>
      <c r="L25" s="5" t="s">
        <v>3</v>
      </c>
      <c r="M25" s="6" t="s">
        <v>4</v>
      </c>
      <c r="N25" s="7" t="s">
        <v>5</v>
      </c>
      <c r="O25" s="5" t="s">
        <v>3</v>
      </c>
      <c r="P25" s="6" t="s">
        <v>4</v>
      </c>
      <c r="Q25" s="7" t="s">
        <v>5</v>
      </c>
      <c r="R25" s="5" t="s">
        <v>3</v>
      </c>
      <c r="S25" s="6" t="s">
        <v>4</v>
      </c>
      <c r="T25" s="7" t="s">
        <v>5</v>
      </c>
    </row>
    <row r="26" spans="1:20" ht="15.75" customHeight="1" thickBot="1">
      <c r="A26" s="502"/>
      <c r="B26" s="502"/>
      <c r="C26" s="508"/>
      <c r="D26" s="509"/>
      <c r="E26" s="509"/>
      <c r="F26" s="510"/>
      <c r="G26" s="56"/>
      <c r="H26" s="57"/>
      <c r="I26" s="11" t="s">
        <v>6</v>
      </c>
      <c r="J26" s="12" t="s">
        <v>7</v>
      </c>
      <c r="K26" s="13" t="s">
        <v>8</v>
      </c>
      <c r="L26" s="11" t="s">
        <v>6</v>
      </c>
      <c r="M26" s="12" t="s">
        <v>7</v>
      </c>
      <c r="N26" s="13" t="s">
        <v>8</v>
      </c>
      <c r="O26" s="11" t="s">
        <v>6</v>
      </c>
      <c r="P26" s="12" t="s">
        <v>7</v>
      </c>
      <c r="Q26" s="13" t="s">
        <v>8</v>
      </c>
      <c r="R26" s="11" t="s">
        <v>6</v>
      </c>
      <c r="S26" s="12" t="s">
        <v>7</v>
      </c>
      <c r="T26" s="13" t="s">
        <v>8</v>
      </c>
    </row>
    <row r="27" spans="1:20" ht="15.75" customHeight="1">
      <c r="A27" s="502"/>
      <c r="B27" s="503"/>
      <c r="C27" s="493" t="s">
        <v>218</v>
      </c>
      <c r="D27" s="485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2"/>
    </row>
    <row r="28" spans="1:20" ht="15.75" customHeight="1">
      <c r="A28" s="502"/>
      <c r="B28" s="503"/>
      <c r="C28" s="215" t="s">
        <v>203</v>
      </c>
      <c r="D28" s="216"/>
      <c r="E28" s="217" t="s">
        <v>139</v>
      </c>
      <c r="F28" s="218"/>
      <c r="G28" s="27"/>
      <c r="H28" s="61"/>
      <c r="I28" s="26">
        <v>2.5</v>
      </c>
      <c r="J28" s="27">
        <v>0.03</v>
      </c>
      <c r="K28" s="386">
        <v>-0.3</v>
      </c>
      <c r="L28" s="60">
        <v>1611.5</v>
      </c>
      <c r="M28" s="27">
        <v>83.4</v>
      </c>
      <c r="N28" s="61">
        <v>60.1</v>
      </c>
      <c r="O28" s="26">
        <v>0</v>
      </c>
      <c r="P28" s="27">
        <v>0</v>
      </c>
      <c r="Q28" s="28">
        <v>-0.12</v>
      </c>
      <c r="R28" s="436">
        <v>2</v>
      </c>
      <c r="S28" s="27">
        <v>0</v>
      </c>
      <c r="T28" s="28">
        <v>-0.121</v>
      </c>
    </row>
    <row r="29" spans="1:20" ht="15" customHeight="1">
      <c r="A29" s="502"/>
      <c r="B29" s="503"/>
      <c r="C29" s="192" t="s">
        <v>204</v>
      </c>
      <c r="D29" s="193"/>
      <c r="E29" s="204" t="s">
        <v>61</v>
      </c>
      <c r="F29" s="203"/>
      <c r="G29" s="27"/>
      <c r="H29" s="61"/>
      <c r="I29" s="47">
        <v>0</v>
      </c>
      <c r="J29" s="27">
        <v>0</v>
      </c>
      <c r="K29" s="49">
        <v>0</v>
      </c>
      <c r="L29" s="50">
        <v>0</v>
      </c>
      <c r="M29" s="27">
        <v>0</v>
      </c>
      <c r="N29" s="51">
        <v>0</v>
      </c>
      <c r="O29" s="47">
        <v>0</v>
      </c>
      <c r="P29" s="27">
        <v>0</v>
      </c>
      <c r="Q29" s="49">
        <v>0</v>
      </c>
      <c r="R29" s="47">
        <v>0</v>
      </c>
      <c r="S29" s="27">
        <v>0</v>
      </c>
      <c r="T29" s="49">
        <v>0</v>
      </c>
    </row>
    <row r="30" spans="1:20" ht="15.75" customHeight="1">
      <c r="A30" s="502"/>
      <c r="B30" s="503"/>
      <c r="C30" s="192" t="s">
        <v>205</v>
      </c>
      <c r="D30" s="193"/>
      <c r="E30" s="204" t="s">
        <v>161</v>
      </c>
      <c r="F30" s="203"/>
      <c r="G30" s="27"/>
      <c r="H30" s="61"/>
      <c r="I30" s="47">
        <v>1994.5</v>
      </c>
      <c r="J30" s="27">
        <v>1.36</v>
      </c>
      <c r="K30" s="49">
        <v>124.7</v>
      </c>
      <c r="L30" s="50">
        <v>96.5</v>
      </c>
      <c r="M30" s="27">
        <v>0.7</v>
      </c>
      <c r="N30" s="51">
        <v>55.43</v>
      </c>
      <c r="O30" s="47">
        <v>1977</v>
      </c>
      <c r="P30" s="27">
        <v>1.35</v>
      </c>
      <c r="Q30" s="49">
        <v>122.8</v>
      </c>
      <c r="R30" s="47">
        <v>1963.5</v>
      </c>
      <c r="S30" s="27">
        <v>1.35</v>
      </c>
      <c r="T30" s="49">
        <v>120.876</v>
      </c>
    </row>
    <row r="31" spans="1:20" ht="15" customHeight="1">
      <c r="A31" s="502"/>
      <c r="B31" s="503"/>
      <c r="C31" s="192" t="s">
        <v>206</v>
      </c>
      <c r="D31" s="193"/>
      <c r="E31" s="204" t="s">
        <v>185</v>
      </c>
      <c r="F31" s="203"/>
      <c r="G31" s="27"/>
      <c r="H31" s="61"/>
      <c r="I31" s="47">
        <v>816</v>
      </c>
      <c r="J31" s="27">
        <v>-0.2</v>
      </c>
      <c r="K31" s="49">
        <v>-51.4</v>
      </c>
      <c r="L31" s="50">
        <v>775.2</v>
      </c>
      <c r="M31" s="27">
        <v>0.18</v>
      </c>
      <c r="N31" s="176">
        <v>-4.693</v>
      </c>
      <c r="O31" s="47">
        <v>808.8</v>
      </c>
      <c r="P31" s="27">
        <v>-0.18</v>
      </c>
      <c r="Q31" s="49">
        <v>-50.6</v>
      </c>
      <c r="R31" s="47">
        <v>802.8</v>
      </c>
      <c r="S31" s="27">
        <v>-0.18</v>
      </c>
      <c r="T31" s="49">
        <v>-49.811</v>
      </c>
    </row>
    <row r="32" spans="1:20" ht="15" customHeight="1">
      <c r="A32" s="502"/>
      <c r="B32" s="503"/>
      <c r="C32" s="192" t="s">
        <v>207</v>
      </c>
      <c r="D32" s="193"/>
      <c r="E32" s="204" t="s">
        <v>53</v>
      </c>
      <c r="F32" s="203"/>
      <c r="G32" s="48"/>
      <c r="H32" s="51"/>
      <c r="I32" s="47">
        <v>1165.5</v>
      </c>
      <c r="J32" s="27">
        <v>-0.25</v>
      </c>
      <c r="K32" s="49">
        <v>-73.1</v>
      </c>
      <c r="L32" s="50">
        <v>1109.4</v>
      </c>
      <c r="M32" s="27">
        <v>0.22</v>
      </c>
      <c r="N32" s="176">
        <v>-66.94</v>
      </c>
      <c r="O32" s="47">
        <v>1152.9</v>
      </c>
      <c r="P32" s="27">
        <v>-0.23</v>
      </c>
      <c r="Q32" s="49">
        <v>-71.6</v>
      </c>
      <c r="R32" s="47">
        <v>1145.7</v>
      </c>
      <c r="S32" s="27">
        <v>-0.23</v>
      </c>
      <c r="T32" s="49">
        <v>-70.744</v>
      </c>
    </row>
    <row r="33" spans="1:20" ht="16.5" customHeight="1">
      <c r="A33" s="502"/>
      <c r="B33" s="503"/>
      <c r="C33" s="192"/>
      <c r="D33" s="193"/>
      <c r="E33" s="205"/>
      <c r="F33" s="51"/>
      <c r="G33" s="48"/>
      <c r="H33" s="51"/>
      <c r="I33" s="47"/>
      <c r="J33" s="27"/>
      <c r="K33" s="49"/>
      <c r="L33" s="50"/>
      <c r="M33" s="27"/>
      <c r="N33" s="51"/>
      <c r="O33" s="47"/>
      <c r="P33" s="27"/>
      <c r="Q33" s="49"/>
      <c r="R33" s="47"/>
      <c r="S33" s="27"/>
      <c r="T33" s="49"/>
    </row>
    <row r="34" spans="1:20" ht="15.75" customHeight="1">
      <c r="A34" s="502"/>
      <c r="B34" s="503"/>
      <c r="C34" s="192"/>
      <c r="D34" s="195" t="s">
        <v>186</v>
      </c>
      <c r="E34" s="196"/>
      <c r="F34" s="51"/>
      <c r="G34" s="48"/>
      <c r="H34" s="51"/>
      <c r="I34" s="47"/>
      <c r="J34" s="27">
        <f>SUM(J28:J32)</f>
        <v>0.9400000000000002</v>
      </c>
      <c r="K34" s="49">
        <f>SUM(K28:K32)</f>
        <v>-0.09999999999999432</v>
      </c>
      <c r="L34" s="50"/>
      <c r="M34" s="27">
        <f>SUM(M28:M32)</f>
        <v>84.50000000000001</v>
      </c>
      <c r="N34" s="51"/>
      <c r="O34" s="47"/>
      <c r="P34" s="27">
        <f>SUM(P28:P32)</f>
        <v>0.9400000000000002</v>
      </c>
      <c r="Q34" s="49"/>
      <c r="R34" s="47"/>
      <c r="S34" s="27">
        <f>SUM(S28:S32)</f>
        <v>0.9400000000000002</v>
      </c>
      <c r="T34" s="49"/>
    </row>
    <row r="35" spans="1:20" ht="14.25" customHeight="1">
      <c r="A35" s="502"/>
      <c r="B35" s="503"/>
      <c r="C35" s="177"/>
      <c r="D35" s="194"/>
      <c r="E35" s="197"/>
      <c r="F35" s="51"/>
      <c r="G35" s="48"/>
      <c r="H35" s="51"/>
      <c r="I35" s="47"/>
      <c r="J35" s="27"/>
      <c r="K35" s="49"/>
      <c r="L35" s="50"/>
      <c r="M35" s="27"/>
      <c r="N35" s="51"/>
      <c r="O35" s="47"/>
      <c r="P35" s="27"/>
      <c r="Q35" s="49"/>
      <c r="R35" s="47"/>
      <c r="S35" s="27"/>
      <c r="T35" s="49"/>
    </row>
    <row r="36" spans="1:20" ht="14.25" customHeight="1">
      <c r="A36" s="502"/>
      <c r="B36" s="503"/>
      <c r="C36" s="486" t="s">
        <v>219</v>
      </c>
      <c r="D36" s="487"/>
      <c r="E36" s="177"/>
      <c r="F36" s="51"/>
      <c r="G36" s="48"/>
      <c r="H36" s="51"/>
      <c r="I36" s="47"/>
      <c r="J36" s="27"/>
      <c r="K36" s="49"/>
      <c r="L36" s="50"/>
      <c r="M36" s="27"/>
      <c r="N36" s="51"/>
      <c r="O36" s="47"/>
      <c r="P36" s="27"/>
      <c r="Q36" s="49"/>
      <c r="R36" s="47"/>
      <c r="S36" s="27"/>
      <c r="T36" s="49"/>
    </row>
    <row r="37" spans="1:20" ht="14.25" customHeight="1">
      <c r="A37" s="502"/>
      <c r="B37" s="503"/>
      <c r="C37" s="112" t="s">
        <v>216</v>
      </c>
      <c r="D37" s="113"/>
      <c r="E37" s="204" t="s">
        <v>185</v>
      </c>
      <c r="F37" s="51"/>
      <c r="G37" s="48"/>
      <c r="H37" s="51"/>
      <c r="I37" s="47">
        <v>6.9</v>
      </c>
      <c r="J37" s="390">
        <v>0</v>
      </c>
      <c r="K37" s="49">
        <v>-0.125</v>
      </c>
      <c r="L37" s="50">
        <v>1022.1</v>
      </c>
      <c r="M37" s="27">
        <v>14.06</v>
      </c>
      <c r="N37" s="51">
        <v>8.8</v>
      </c>
      <c r="O37" s="47">
        <v>6.9</v>
      </c>
      <c r="P37" s="27">
        <v>0</v>
      </c>
      <c r="Q37" s="49">
        <v>-0.12</v>
      </c>
      <c r="R37" s="47">
        <v>6.9</v>
      </c>
      <c r="S37" s="27">
        <v>0</v>
      </c>
      <c r="T37" s="49">
        <v>-0.12</v>
      </c>
    </row>
    <row r="38" spans="1:20" ht="14.25" customHeight="1">
      <c r="A38" s="502"/>
      <c r="B38" s="503"/>
      <c r="C38" s="192" t="s">
        <v>206</v>
      </c>
      <c r="D38" s="193"/>
      <c r="E38" s="204" t="s">
        <v>161</v>
      </c>
      <c r="F38" s="51"/>
      <c r="G38" s="48"/>
      <c r="H38" s="51"/>
      <c r="I38" s="47">
        <v>380.6</v>
      </c>
      <c r="J38" s="27">
        <v>0.021</v>
      </c>
      <c r="K38" s="49">
        <v>-6.87</v>
      </c>
      <c r="L38" s="50">
        <v>348</v>
      </c>
      <c r="M38" s="27">
        <v>0.017</v>
      </c>
      <c r="N38" s="51">
        <v>-5.8</v>
      </c>
      <c r="O38" s="47">
        <v>376.8</v>
      </c>
      <c r="P38" s="27">
        <v>0.021</v>
      </c>
      <c r="Q38" s="49">
        <v>-6.7</v>
      </c>
      <c r="R38" s="47">
        <v>374.4</v>
      </c>
      <c r="S38" s="27">
        <v>0.021</v>
      </c>
      <c r="T38" s="49">
        <v>-6.661</v>
      </c>
    </row>
    <row r="39" spans="1:20" ht="15" customHeight="1">
      <c r="A39" s="502"/>
      <c r="B39" s="503"/>
      <c r="C39" s="112"/>
      <c r="D39" s="113"/>
      <c r="E39" s="197"/>
      <c r="F39" s="51"/>
      <c r="G39" s="48"/>
      <c r="H39" s="51"/>
      <c r="I39" s="47"/>
      <c r="J39" s="27"/>
      <c r="K39" s="49"/>
      <c r="L39" s="50"/>
      <c r="M39" s="27"/>
      <c r="N39" s="51"/>
      <c r="O39" s="47"/>
      <c r="P39" s="27"/>
      <c r="Q39" s="49"/>
      <c r="R39" s="47"/>
      <c r="S39" s="27"/>
      <c r="T39" s="49"/>
    </row>
    <row r="40" spans="1:20" ht="15.75" customHeight="1">
      <c r="A40" s="502"/>
      <c r="B40" s="503"/>
      <c r="C40" s="177"/>
      <c r="D40" s="195" t="s">
        <v>186</v>
      </c>
      <c r="E40" s="198"/>
      <c r="F40" s="51"/>
      <c r="G40" s="48"/>
      <c r="H40" s="51"/>
      <c r="I40" s="47"/>
      <c r="J40" s="27">
        <f>SUM(J37:J38)</f>
        <v>0.021</v>
      </c>
      <c r="K40" s="27">
        <f>SUM(K37:K38)</f>
        <v>-6.995</v>
      </c>
      <c r="L40" s="47"/>
      <c r="M40" s="27">
        <f>SUM(M37:M38)</f>
        <v>14.077</v>
      </c>
      <c r="N40" s="496">
        <f>SUM(N37:N38)</f>
        <v>3.000000000000001</v>
      </c>
      <c r="O40" s="47"/>
      <c r="P40" s="27">
        <f>SUM(P37:P38)</f>
        <v>0.021</v>
      </c>
      <c r="Q40" s="497">
        <f>SUM(Q37:Q38)</f>
        <v>-6.82</v>
      </c>
      <c r="R40" s="47"/>
      <c r="S40" s="27">
        <f>SUM(S37:S38)</f>
        <v>0.021</v>
      </c>
      <c r="T40" s="27">
        <f>SUM(T37:T38)</f>
        <v>-6.781</v>
      </c>
    </row>
    <row r="41" spans="1:20" ht="14.25" customHeight="1">
      <c r="A41" s="502"/>
      <c r="B41" s="503"/>
      <c r="C41" s="112"/>
      <c r="D41" s="113"/>
      <c r="E41" s="197"/>
      <c r="F41" s="51"/>
      <c r="G41" s="48"/>
      <c r="H41" s="51"/>
      <c r="I41" s="47"/>
      <c r="J41" s="27"/>
      <c r="K41" s="49"/>
      <c r="L41" s="50"/>
      <c r="M41" s="27"/>
      <c r="N41" s="51"/>
      <c r="O41" s="47"/>
      <c r="P41" s="27"/>
      <c r="Q41" s="49"/>
      <c r="R41" s="47"/>
      <c r="S41" s="27"/>
      <c r="T41" s="49"/>
    </row>
    <row r="42" spans="1:20" ht="14.25" customHeight="1">
      <c r="A42" s="502"/>
      <c r="B42" s="503"/>
      <c r="C42" s="177"/>
      <c r="D42" s="178"/>
      <c r="E42" s="198"/>
      <c r="F42" s="51"/>
      <c r="G42" s="48"/>
      <c r="H42" s="51"/>
      <c r="I42" s="47"/>
      <c r="J42" s="27"/>
      <c r="K42" s="49"/>
      <c r="L42" s="50"/>
      <c r="M42" s="27"/>
      <c r="N42" s="51"/>
      <c r="O42" s="47"/>
      <c r="P42" s="27"/>
      <c r="Q42" s="49"/>
      <c r="R42" s="47"/>
      <c r="S42" s="27"/>
      <c r="T42" s="49"/>
    </row>
    <row r="43" spans="1:20" ht="15.75" customHeight="1">
      <c r="A43" s="502"/>
      <c r="B43" s="503"/>
      <c r="C43" s="486"/>
      <c r="D43" s="488"/>
      <c r="E43" s="197"/>
      <c r="F43" s="51"/>
      <c r="G43" s="48"/>
      <c r="H43" s="51"/>
      <c r="I43" s="47"/>
      <c r="J43" s="48"/>
      <c r="K43" s="49"/>
      <c r="L43" s="50"/>
      <c r="M43" s="48"/>
      <c r="N43" s="51"/>
      <c r="O43" s="47"/>
      <c r="P43" s="48"/>
      <c r="Q43" s="49"/>
      <c r="R43" s="47"/>
      <c r="S43" s="48"/>
      <c r="T43" s="49"/>
    </row>
    <row r="44" spans="1:20" ht="15.75" customHeight="1">
      <c r="A44" s="502"/>
      <c r="B44" s="503"/>
      <c r="C44" s="486"/>
      <c r="D44" s="488"/>
      <c r="E44" s="197"/>
      <c r="F44" s="51"/>
      <c r="G44" s="48"/>
      <c r="H44" s="51"/>
      <c r="I44" s="47"/>
      <c r="J44" s="48"/>
      <c r="K44" s="49"/>
      <c r="L44" s="50"/>
      <c r="M44" s="48"/>
      <c r="N44" s="51"/>
      <c r="O44" s="47"/>
      <c r="P44" s="48"/>
      <c r="Q44" s="49"/>
      <c r="R44" s="47"/>
      <c r="S44" s="48"/>
      <c r="T44" s="49"/>
    </row>
    <row r="45" spans="1:20" ht="15.75" customHeight="1">
      <c r="A45" s="502"/>
      <c r="B45" s="503"/>
      <c r="C45" s="489"/>
      <c r="D45" s="469"/>
      <c r="E45" s="199"/>
      <c r="F45" s="51"/>
      <c r="G45" s="48"/>
      <c r="H45" s="51"/>
      <c r="I45" s="47"/>
      <c r="J45" s="48"/>
      <c r="K45" s="49"/>
      <c r="L45" s="50"/>
      <c r="M45" s="48"/>
      <c r="N45" s="51"/>
      <c r="O45" s="47"/>
      <c r="P45" s="48"/>
      <c r="Q45" s="49"/>
      <c r="R45" s="47"/>
      <c r="S45" s="48"/>
      <c r="T45" s="49"/>
    </row>
    <row r="46" spans="1:20" ht="16.5" customHeight="1">
      <c r="A46" s="502"/>
      <c r="B46" s="503"/>
      <c r="C46" s="472"/>
      <c r="D46" s="473"/>
      <c r="E46" s="197"/>
      <c r="F46" s="51"/>
      <c r="G46" s="48"/>
      <c r="H46" s="51"/>
      <c r="I46" s="47"/>
      <c r="J46" s="48"/>
      <c r="K46" s="49"/>
      <c r="L46" s="50"/>
      <c r="M46" s="48"/>
      <c r="N46" s="51"/>
      <c r="O46" s="47"/>
      <c r="P46" s="48"/>
      <c r="Q46" s="49"/>
      <c r="R46" s="47"/>
      <c r="S46" s="48"/>
      <c r="T46" s="49"/>
    </row>
    <row r="47" spans="1:20" ht="15.75" customHeight="1">
      <c r="A47" s="502"/>
      <c r="B47" s="503"/>
      <c r="C47" s="472"/>
      <c r="D47" s="473"/>
      <c r="E47" s="197"/>
      <c r="F47" s="51"/>
      <c r="G47" s="48"/>
      <c r="H47" s="51"/>
      <c r="I47" s="47"/>
      <c r="J47" s="48"/>
      <c r="K47" s="49"/>
      <c r="L47" s="50"/>
      <c r="M47" s="48"/>
      <c r="N47" s="51"/>
      <c r="O47" s="47"/>
      <c r="P47" s="48"/>
      <c r="Q47" s="49"/>
      <c r="R47" s="47"/>
      <c r="S47" s="48"/>
      <c r="T47" s="49"/>
    </row>
    <row r="48" spans="1:20" ht="15" customHeight="1">
      <c r="A48" s="502"/>
      <c r="B48" s="503"/>
      <c r="C48" s="472"/>
      <c r="D48" s="473"/>
      <c r="E48" s="197"/>
      <c r="F48" s="51"/>
      <c r="G48" s="48"/>
      <c r="H48" s="51"/>
      <c r="I48" s="47"/>
      <c r="J48" s="48"/>
      <c r="K48" s="49"/>
      <c r="L48" s="50"/>
      <c r="M48" s="48"/>
      <c r="N48" s="51"/>
      <c r="O48" s="47"/>
      <c r="P48" s="48"/>
      <c r="Q48" s="49"/>
      <c r="R48" s="47"/>
      <c r="S48" s="48"/>
      <c r="T48" s="49"/>
    </row>
    <row r="49" spans="1:20" ht="15.75" customHeight="1">
      <c r="A49" s="502"/>
      <c r="B49" s="503"/>
      <c r="C49" s="472"/>
      <c r="D49" s="473"/>
      <c r="E49" s="197"/>
      <c r="F49" s="51"/>
      <c r="G49" s="48"/>
      <c r="H49" s="51"/>
      <c r="I49" s="47"/>
      <c r="J49" s="48"/>
      <c r="K49" s="49"/>
      <c r="L49" s="50"/>
      <c r="M49" s="48"/>
      <c r="N49" s="51"/>
      <c r="O49" s="47"/>
      <c r="P49" s="48"/>
      <c r="Q49" s="49"/>
      <c r="R49" s="47"/>
      <c r="S49" s="48"/>
      <c r="T49" s="49"/>
    </row>
    <row r="50" spans="1:20" ht="15" customHeight="1">
      <c r="A50" s="502"/>
      <c r="B50" s="503"/>
      <c r="C50" s="112"/>
      <c r="D50" s="113"/>
      <c r="E50" s="200"/>
      <c r="F50" s="51"/>
      <c r="G50" s="48"/>
      <c r="H50" s="51"/>
      <c r="I50" s="47"/>
      <c r="J50" s="27"/>
      <c r="K50" s="49"/>
      <c r="L50" s="50"/>
      <c r="M50" s="27"/>
      <c r="N50" s="51"/>
      <c r="O50" s="47"/>
      <c r="P50" s="27"/>
      <c r="Q50" s="49"/>
      <c r="R50" s="47"/>
      <c r="S50" s="27"/>
      <c r="T50" s="49"/>
    </row>
    <row r="51" spans="1:20" ht="16.5" customHeight="1">
      <c r="A51" s="502"/>
      <c r="B51" s="503"/>
      <c r="C51" s="112"/>
      <c r="D51" s="113"/>
      <c r="E51" s="200"/>
      <c r="F51" s="51"/>
      <c r="G51" s="48"/>
      <c r="H51" s="51"/>
      <c r="I51" s="47"/>
      <c r="J51" s="27"/>
      <c r="K51" s="49"/>
      <c r="L51" s="50"/>
      <c r="M51" s="27"/>
      <c r="N51" s="51"/>
      <c r="O51" s="47"/>
      <c r="P51" s="27"/>
      <c r="Q51" s="49"/>
      <c r="R51" s="47"/>
      <c r="S51" s="27"/>
      <c r="T51" s="49"/>
    </row>
    <row r="52" spans="1:20" ht="15" customHeight="1">
      <c r="A52" s="502"/>
      <c r="B52" s="503"/>
      <c r="C52" s="112"/>
      <c r="D52" s="113"/>
      <c r="E52" s="200"/>
      <c r="F52" s="51"/>
      <c r="G52" s="48"/>
      <c r="H52" s="51"/>
      <c r="I52" s="47"/>
      <c r="J52" s="27"/>
      <c r="K52" s="49"/>
      <c r="L52" s="50"/>
      <c r="M52" s="27"/>
      <c r="N52" s="51"/>
      <c r="O52" s="47"/>
      <c r="P52" s="27"/>
      <c r="Q52" s="49"/>
      <c r="R52" s="47"/>
      <c r="S52" s="27"/>
      <c r="T52" s="49"/>
    </row>
    <row r="53" spans="1:20" ht="15" customHeight="1">
      <c r="A53" s="502"/>
      <c r="B53" s="503"/>
      <c r="C53" s="112"/>
      <c r="D53" s="113"/>
      <c r="E53" s="200"/>
      <c r="F53" s="51"/>
      <c r="G53" s="48"/>
      <c r="H53" s="51"/>
      <c r="I53" s="47"/>
      <c r="J53" s="27"/>
      <c r="K53" s="49"/>
      <c r="L53" s="50"/>
      <c r="M53" s="27"/>
      <c r="N53" s="51"/>
      <c r="O53" s="47"/>
      <c r="P53" s="27"/>
      <c r="Q53" s="49"/>
      <c r="R53" s="47"/>
      <c r="S53" s="27"/>
      <c r="T53" s="49"/>
    </row>
    <row r="54" spans="1:20" ht="15.75" customHeight="1">
      <c r="A54" s="502"/>
      <c r="B54" s="503"/>
      <c r="C54" s="112"/>
      <c r="D54" s="113"/>
      <c r="E54" s="200"/>
      <c r="F54" s="51"/>
      <c r="G54" s="48"/>
      <c r="H54" s="51"/>
      <c r="I54" s="47"/>
      <c r="J54" s="27"/>
      <c r="K54" s="49"/>
      <c r="L54" s="50"/>
      <c r="M54" s="27"/>
      <c r="N54" s="51"/>
      <c r="O54" s="47"/>
      <c r="P54" s="27"/>
      <c r="Q54" s="49"/>
      <c r="R54" s="47"/>
      <c r="S54" s="27"/>
      <c r="T54" s="49"/>
    </row>
    <row r="55" spans="1:20" ht="15" customHeight="1">
      <c r="A55" s="502"/>
      <c r="B55" s="503"/>
      <c r="C55" s="112"/>
      <c r="D55" s="113"/>
      <c r="E55" s="200"/>
      <c r="F55" s="51"/>
      <c r="G55" s="48"/>
      <c r="H55" s="51"/>
      <c r="I55" s="47"/>
      <c r="J55" s="27"/>
      <c r="K55" s="49"/>
      <c r="L55" s="50"/>
      <c r="M55" s="27"/>
      <c r="N55" s="51"/>
      <c r="O55" s="47"/>
      <c r="P55" s="27"/>
      <c r="Q55" s="49"/>
      <c r="R55" s="47"/>
      <c r="S55" s="27"/>
      <c r="T55" s="49"/>
    </row>
    <row r="56" spans="1:20" ht="15" customHeight="1">
      <c r="A56" s="502"/>
      <c r="B56" s="503"/>
      <c r="C56" s="112"/>
      <c r="D56" s="113"/>
      <c r="E56" s="200"/>
      <c r="F56" s="51"/>
      <c r="G56" s="48"/>
      <c r="H56" s="51"/>
      <c r="I56" s="47"/>
      <c r="J56" s="27"/>
      <c r="K56" s="49"/>
      <c r="L56" s="50"/>
      <c r="M56" s="27"/>
      <c r="N56" s="51"/>
      <c r="O56" s="47"/>
      <c r="P56" s="27"/>
      <c r="Q56" s="49"/>
      <c r="R56" s="47"/>
      <c r="S56" s="27"/>
      <c r="T56" s="49"/>
    </row>
    <row r="57" spans="1:20" ht="15" customHeight="1">
      <c r="A57" s="502"/>
      <c r="B57" s="503"/>
      <c r="C57" s="177"/>
      <c r="D57" s="178"/>
      <c r="E57" s="177"/>
      <c r="F57" s="51"/>
      <c r="G57" s="48"/>
      <c r="H57" s="51"/>
      <c r="I57" s="47"/>
      <c r="J57" s="27"/>
      <c r="K57" s="49"/>
      <c r="L57" s="50"/>
      <c r="M57" s="27"/>
      <c r="N57" s="51"/>
      <c r="O57" s="47"/>
      <c r="P57" s="27"/>
      <c r="Q57" s="49"/>
      <c r="R57" s="47"/>
      <c r="S57" s="27"/>
      <c r="T57" s="49"/>
    </row>
    <row r="58" spans="1:20" ht="14.25" customHeight="1">
      <c r="A58" s="502"/>
      <c r="B58" s="503"/>
      <c r="C58" s="112"/>
      <c r="D58" s="113"/>
      <c r="E58" s="200"/>
      <c r="F58" s="51"/>
      <c r="G58" s="48"/>
      <c r="H58" s="51"/>
      <c r="I58" s="47"/>
      <c r="J58" s="27"/>
      <c r="K58" s="49"/>
      <c r="L58" s="50"/>
      <c r="M58" s="27"/>
      <c r="N58" s="51"/>
      <c r="O58" s="47"/>
      <c r="P58" s="27"/>
      <c r="Q58" s="49"/>
      <c r="R58" s="47"/>
      <c r="S58" s="27"/>
      <c r="T58" s="49"/>
    </row>
    <row r="59" spans="1:20" ht="15.75" customHeight="1">
      <c r="A59" s="502"/>
      <c r="B59" s="503"/>
      <c r="C59" s="112"/>
      <c r="D59" s="113"/>
      <c r="E59" s="200"/>
      <c r="F59" s="51"/>
      <c r="G59" s="48"/>
      <c r="H59" s="51"/>
      <c r="I59" s="47"/>
      <c r="J59" s="27"/>
      <c r="K59" s="49"/>
      <c r="L59" s="50"/>
      <c r="M59" s="27"/>
      <c r="N59" s="51"/>
      <c r="O59" s="47"/>
      <c r="P59" s="27"/>
      <c r="Q59" s="49"/>
      <c r="R59" s="47"/>
      <c r="S59" s="27"/>
      <c r="T59" s="49"/>
    </row>
    <row r="60" spans="1:20" ht="15.75" customHeight="1">
      <c r="A60" s="502"/>
      <c r="B60" s="503"/>
      <c r="C60" s="112"/>
      <c r="D60" s="113"/>
      <c r="E60" s="200"/>
      <c r="F60" s="51"/>
      <c r="G60" s="48"/>
      <c r="H60" s="51"/>
      <c r="I60" s="47"/>
      <c r="J60" s="27"/>
      <c r="K60" s="49"/>
      <c r="L60" s="50"/>
      <c r="M60" s="27"/>
      <c r="N60" s="51"/>
      <c r="O60" s="47"/>
      <c r="P60" s="27"/>
      <c r="Q60" s="49"/>
      <c r="R60" s="47"/>
      <c r="S60" s="27"/>
      <c r="T60" s="49"/>
    </row>
    <row r="61" spans="1:20" ht="15.75" customHeight="1">
      <c r="A61" s="502"/>
      <c r="B61" s="503"/>
      <c r="C61" s="112"/>
      <c r="D61" s="113"/>
      <c r="E61" s="200"/>
      <c r="F61" s="51"/>
      <c r="G61" s="48"/>
      <c r="H61" s="51"/>
      <c r="I61" s="47"/>
      <c r="J61" s="27"/>
      <c r="K61" s="49"/>
      <c r="L61" s="50"/>
      <c r="M61" s="27"/>
      <c r="N61" s="51"/>
      <c r="O61" s="47"/>
      <c r="P61" s="27"/>
      <c r="Q61" s="49"/>
      <c r="R61" s="47"/>
      <c r="S61" s="27"/>
      <c r="T61" s="49"/>
    </row>
    <row r="62" spans="1:20" ht="15.75" customHeight="1">
      <c r="A62" s="502"/>
      <c r="B62" s="503"/>
      <c r="C62" s="112"/>
      <c r="D62" s="113"/>
      <c r="E62" s="200"/>
      <c r="F62" s="51"/>
      <c r="G62" s="48"/>
      <c r="H62" s="51"/>
      <c r="I62" s="47"/>
      <c r="J62" s="27"/>
      <c r="K62" s="49"/>
      <c r="L62" s="50"/>
      <c r="M62" s="27"/>
      <c r="N62" s="51"/>
      <c r="O62" s="47"/>
      <c r="P62" s="27"/>
      <c r="Q62" s="49"/>
      <c r="R62" s="47"/>
      <c r="S62" s="27"/>
      <c r="T62" s="49"/>
    </row>
    <row r="63" spans="1:20" ht="15" customHeight="1">
      <c r="A63" s="502"/>
      <c r="B63" s="503"/>
      <c r="C63" s="114"/>
      <c r="D63" s="115"/>
      <c r="E63" s="201"/>
      <c r="F63" s="51"/>
      <c r="G63" s="48"/>
      <c r="H63" s="51"/>
      <c r="I63" s="47"/>
      <c r="J63" s="27"/>
      <c r="K63" s="49"/>
      <c r="L63" s="50"/>
      <c r="M63" s="27"/>
      <c r="N63" s="51"/>
      <c r="O63" s="47"/>
      <c r="P63" s="27"/>
      <c r="Q63" s="49"/>
      <c r="R63" s="47"/>
      <c r="S63" s="27"/>
      <c r="T63" s="49"/>
    </row>
    <row r="64" spans="1:20" ht="14.25" customHeight="1" thickBot="1">
      <c r="A64" s="502"/>
      <c r="B64" s="483"/>
      <c r="C64" s="179"/>
      <c r="D64" s="180"/>
      <c r="E64" s="202"/>
      <c r="F64" s="63"/>
      <c r="G64" s="35"/>
      <c r="H64" s="63"/>
      <c r="I64" s="34"/>
      <c r="J64" s="69"/>
      <c r="K64" s="36"/>
      <c r="L64" s="69"/>
      <c r="M64" s="69"/>
      <c r="N64" s="63"/>
      <c r="O64" s="34"/>
      <c r="P64" s="69"/>
      <c r="Q64" s="36"/>
      <c r="R64" s="34"/>
      <c r="S64" s="69"/>
      <c r="T64" s="36"/>
    </row>
    <row r="65" spans="1:20" ht="15.75" customHeight="1">
      <c r="A65" s="502"/>
      <c r="B65" s="505" t="s">
        <v>95</v>
      </c>
      <c r="C65" s="506"/>
      <c r="D65" s="507"/>
      <c r="E65" s="456" t="s">
        <v>100</v>
      </c>
      <c r="F65" s="457"/>
      <c r="G65" s="457"/>
      <c r="H65" s="458"/>
      <c r="I65" s="493"/>
      <c r="J65" s="470"/>
      <c r="K65" s="471"/>
      <c r="L65" s="493"/>
      <c r="M65" s="470"/>
      <c r="N65" s="471"/>
      <c r="O65" s="493"/>
      <c r="P65" s="470"/>
      <c r="Q65" s="471"/>
      <c r="R65" s="493"/>
      <c r="S65" s="470"/>
      <c r="T65" s="471"/>
    </row>
    <row r="66" spans="1:20" ht="16.5" customHeight="1" thickBot="1">
      <c r="A66" s="502"/>
      <c r="B66" s="474" t="s">
        <v>96</v>
      </c>
      <c r="C66" s="475"/>
      <c r="D66" s="476"/>
      <c r="E66" s="477" t="s">
        <v>100</v>
      </c>
      <c r="F66" s="478"/>
      <c r="G66" s="478"/>
      <c r="H66" s="479"/>
      <c r="I66" s="521"/>
      <c r="J66" s="455"/>
      <c r="K66" s="495"/>
      <c r="L66" s="521"/>
      <c r="M66" s="455"/>
      <c r="N66" s="495"/>
      <c r="O66" s="521"/>
      <c r="P66" s="455"/>
      <c r="Q66" s="495"/>
      <c r="R66" s="521"/>
      <c r="S66" s="455"/>
      <c r="T66" s="495"/>
    </row>
    <row r="67" spans="1:20" ht="16.5" customHeight="1">
      <c r="A67" s="502"/>
      <c r="B67" s="505" t="s">
        <v>210</v>
      </c>
      <c r="C67" s="506"/>
      <c r="D67" s="58" t="s">
        <v>201</v>
      </c>
      <c r="E67" s="484"/>
      <c r="F67" s="484"/>
      <c r="G67" s="484"/>
      <c r="H67" s="494"/>
      <c r="I67" s="493">
        <v>233.7</v>
      </c>
      <c r="J67" s="470"/>
      <c r="K67" s="471"/>
      <c r="L67" s="493">
        <v>225.7</v>
      </c>
      <c r="M67" s="470"/>
      <c r="N67" s="471"/>
      <c r="O67" s="493">
        <v>232.7</v>
      </c>
      <c r="P67" s="470"/>
      <c r="Q67" s="471"/>
      <c r="R67" s="493">
        <v>231.5</v>
      </c>
      <c r="S67" s="470"/>
      <c r="T67" s="471"/>
    </row>
    <row r="68" spans="1:20" ht="16.5" customHeight="1">
      <c r="A68" s="502"/>
      <c r="B68" s="508"/>
      <c r="C68" s="509"/>
      <c r="D68" s="59" t="s">
        <v>208</v>
      </c>
      <c r="E68" s="459"/>
      <c r="F68" s="459"/>
      <c r="G68" s="459"/>
      <c r="H68" s="520"/>
      <c r="I68" s="519">
        <v>36.4</v>
      </c>
      <c r="J68" s="459"/>
      <c r="K68" s="520"/>
      <c r="L68" s="519">
        <v>35.1</v>
      </c>
      <c r="M68" s="459"/>
      <c r="N68" s="520"/>
      <c r="O68" s="519">
        <v>36.21</v>
      </c>
      <c r="P68" s="459"/>
      <c r="Q68" s="520"/>
      <c r="R68" s="519">
        <v>36.19</v>
      </c>
      <c r="S68" s="459"/>
      <c r="T68" s="520"/>
    </row>
    <row r="69" spans="1:20" ht="16.5" customHeight="1" thickBot="1">
      <c r="A69" s="502"/>
      <c r="B69" s="511"/>
      <c r="C69" s="512"/>
      <c r="D69" s="37" t="s">
        <v>166</v>
      </c>
      <c r="E69" s="455" t="s">
        <v>168</v>
      </c>
      <c r="F69" s="455"/>
      <c r="G69" s="455"/>
      <c r="H69" s="495"/>
      <c r="I69" s="511">
        <v>10.4</v>
      </c>
      <c r="J69" s="512"/>
      <c r="K69" s="513"/>
      <c r="L69" s="511">
        <v>9.6</v>
      </c>
      <c r="M69" s="512"/>
      <c r="N69" s="513"/>
      <c r="O69" s="511">
        <v>10.32</v>
      </c>
      <c r="P69" s="512"/>
      <c r="Q69" s="513"/>
      <c r="R69" s="511">
        <v>10.22</v>
      </c>
      <c r="S69" s="512"/>
      <c r="T69" s="513"/>
    </row>
    <row r="70" spans="1:20" ht="17.25" customHeight="1">
      <c r="A70" s="502"/>
      <c r="B70" s="460" t="s">
        <v>99</v>
      </c>
      <c r="C70" s="461"/>
      <c r="D70" s="462"/>
      <c r="E70" s="456" t="s">
        <v>163</v>
      </c>
      <c r="F70" s="457"/>
      <c r="G70" s="457"/>
      <c r="H70" s="458"/>
      <c r="I70" s="493">
        <v>0.99</v>
      </c>
      <c r="J70" s="484"/>
      <c r="K70" s="494"/>
      <c r="L70" s="493">
        <v>0.99</v>
      </c>
      <c r="M70" s="484"/>
      <c r="N70" s="494"/>
      <c r="O70" s="493">
        <v>0.97</v>
      </c>
      <c r="P70" s="484"/>
      <c r="Q70" s="494"/>
      <c r="R70" s="493">
        <v>0.99</v>
      </c>
      <c r="S70" s="484"/>
      <c r="T70" s="494"/>
    </row>
    <row r="71" spans="1:20" ht="15.75" customHeight="1">
      <c r="A71" s="502"/>
      <c r="B71" s="460"/>
      <c r="C71" s="461"/>
      <c r="D71" s="462"/>
      <c r="E71" s="466" t="s">
        <v>164</v>
      </c>
      <c r="F71" s="467"/>
      <c r="G71" s="467"/>
      <c r="H71" s="468"/>
      <c r="I71" s="519">
        <v>0.98</v>
      </c>
      <c r="J71" s="459"/>
      <c r="K71" s="520"/>
      <c r="L71" s="519">
        <v>0.99</v>
      </c>
      <c r="M71" s="459"/>
      <c r="N71" s="520"/>
      <c r="O71" s="519">
        <v>0.98</v>
      </c>
      <c r="P71" s="459"/>
      <c r="Q71" s="520"/>
      <c r="R71" s="519">
        <v>0.99</v>
      </c>
      <c r="S71" s="459"/>
      <c r="T71" s="520"/>
    </row>
    <row r="72" spans="1:20" ht="17.25" customHeight="1">
      <c r="A72" s="502"/>
      <c r="B72" s="460"/>
      <c r="C72" s="461"/>
      <c r="D72" s="462"/>
      <c r="E72" s="466" t="s">
        <v>100</v>
      </c>
      <c r="F72" s="467"/>
      <c r="G72" s="467"/>
      <c r="H72" s="468"/>
      <c r="I72" s="519"/>
      <c r="J72" s="459"/>
      <c r="K72" s="520"/>
      <c r="L72" s="519"/>
      <c r="M72" s="459"/>
      <c r="N72" s="520"/>
      <c r="O72" s="519"/>
      <c r="P72" s="459"/>
      <c r="Q72" s="520"/>
      <c r="R72" s="519"/>
      <c r="S72" s="459"/>
      <c r="T72" s="520"/>
    </row>
    <row r="73" spans="1:20" ht="17.25" customHeight="1" thickBot="1">
      <c r="A73" s="502"/>
      <c r="B73" s="463"/>
      <c r="C73" s="464"/>
      <c r="D73" s="465"/>
      <c r="E73" s="477" t="s">
        <v>100</v>
      </c>
      <c r="F73" s="478"/>
      <c r="G73" s="478"/>
      <c r="H73" s="479"/>
      <c r="I73" s="521"/>
      <c r="J73" s="455"/>
      <c r="K73" s="495"/>
      <c r="L73" s="521"/>
      <c r="M73" s="455"/>
      <c r="N73" s="495"/>
      <c r="O73" s="521"/>
      <c r="P73" s="455"/>
      <c r="Q73" s="495"/>
      <c r="R73" s="521"/>
      <c r="S73" s="455"/>
      <c r="T73" s="495"/>
    </row>
    <row r="74" spans="1:20" ht="15" customHeight="1">
      <c r="A74" s="502"/>
      <c r="B74" s="505" t="s">
        <v>101</v>
      </c>
      <c r="C74" s="506"/>
      <c r="D74" s="506"/>
      <c r="E74" s="448" t="s">
        <v>165</v>
      </c>
      <c r="F74" s="449"/>
      <c r="G74" s="449"/>
      <c r="H74" s="450"/>
      <c r="I74" s="128">
        <f>((J8*J8+K8*K8)/($C$8*$C$8))*$D$79</f>
        <v>1.4580340624999988E-05</v>
      </c>
      <c r="J74" s="181" t="s">
        <v>103</v>
      </c>
      <c r="K74" s="107">
        <f>($C$79/100)*((J8*J8+K8*K8)/$C$8)</f>
        <v>0.0007662619999999993</v>
      </c>
      <c r="L74" s="128">
        <f>((M8*M8+N8*N8)/($C$8*$C$8))*$D$79</f>
        <v>0.11650321972656255</v>
      </c>
      <c r="M74" s="181" t="s">
        <v>103</v>
      </c>
      <c r="N74" s="107">
        <f>($C$79/100)*((M8*M8+N8*N8)/$C$8)</f>
        <v>6.122764375000004</v>
      </c>
      <c r="O74" s="128">
        <f>((P8*P8+Q8*Q8)/($C$8*$C$8))*$D$79</f>
        <v>1.4417176562500007E-05</v>
      </c>
      <c r="P74" s="181" t="s">
        <v>103</v>
      </c>
      <c r="Q74" s="107">
        <f>($C$79/100)*((P8*P8+Q8*Q8)/$C$8)</f>
        <v>0.0007576870000000003</v>
      </c>
      <c r="R74" s="128">
        <f>((S8*S8+T8*T8)/($C$8*$C$8))*$D$79</f>
        <v>1.4417176562500007E-05</v>
      </c>
      <c r="S74" s="181" t="s">
        <v>103</v>
      </c>
      <c r="T74" s="107">
        <f>(C79/100)*((S8*S8+T8*T8)/C8)</f>
        <v>0.0007576870000000003</v>
      </c>
    </row>
    <row r="75" spans="1:20" ht="15" customHeight="1">
      <c r="A75" s="502"/>
      <c r="B75" s="508"/>
      <c r="C75" s="509"/>
      <c r="D75" s="509"/>
      <c r="E75" s="451" t="s">
        <v>165</v>
      </c>
      <c r="F75" s="452"/>
      <c r="G75" s="452"/>
      <c r="H75" s="453"/>
      <c r="I75" s="182"/>
      <c r="J75" s="183" t="s">
        <v>103</v>
      </c>
      <c r="K75" s="184"/>
      <c r="L75" s="182"/>
      <c r="M75" s="183" t="s">
        <v>103</v>
      </c>
      <c r="N75" s="184"/>
      <c r="O75" s="182"/>
      <c r="P75" s="183" t="s">
        <v>103</v>
      </c>
      <c r="Q75" s="184"/>
      <c r="R75" s="182"/>
      <c r="S75" s="183" t="s">
        <v>103</v>
      </c>
      <c r="T75" s="184"/>
    </row>
    <row r="76" spans="1:20" ht="14.25" customHeight="1">
      <c r="A76" s="502"/>
      <c r="B76" s="508"/>
      <c r="C76" s="509"/>
      <c r="D76" s="509"/>
      <c r="E76" s="451" t="s">
        <v>165</v>
      </c>
      <c r="F76" s="452"/>
      <c r="G76" s="452"/>
      <c r="H76" s="453"/>
      <c r="I76" s="25"/>
      <c r="J76" s="80" t="s">
        <v>103</v>
      </c>
      <c r="K76" s="23"/>
      <c r="L76" s="22"/>
      <c r="M76" s="80" t="s">
        <v>103</v>
      </c>
      <c r="N76" s="23"/>
      <c r="O76" s="22"/>
      <c r="P76" s="80" t="s">
        <v>103</v>
      </c>
      <c r="Q76" s="23"/>
      <c r="R76" s="22"/>
      <c r="S76" s="80" t="s">
        <v>103</v>
      </c>
      <c r="T76" s="23"/>
    </row>
    <row r="77" spans="1:20" ht="14.25" customHeight="1" thickBot="1">
      <c r="A77" s="502"/>
      <c r="B77" s="508"/>
      <c r="C77" s="509"/>
      <c r="D77" s="509"/>
      <c r="E77" s="454" t="s">
        <v>165</v>
      </c>
      <c r="F77" s="437"/>
      <c r="G77" s="437"/>
      <c r="H77" s="438"/>
      <c r="I77" s="33"/>
      <c r="J77" s="81" t="s">
        <v>103</v>
      </c>
      <c r="K77" s="32"/>
      <c r="L77" s="31"/>
      <c r="M77" s="81" t="s">
        <v>103</v>
      </c>
      <c r="N77" s="32"/>
      <c r="O77" s="31"/>
      <c r="P77" s="81" t="s">
        <v>103</v>
      </c>
      <c r="Q77" s="32"/>
      <c r="R77" s="31"/>
      <c r="S77" s="81" t="s">
        <v>103</v>
      </c>
      <c r="T77" s="32"/>
    </row>
    <row r="78" spans="1:20" ht="16.5" customHeight="1">
      <c r="A78" s="503"/>
      <c r="B78" s="116"/>
      <c r="C78" s="117" t="s">
        <v>169</v>
      </c>
      <c r="D78" s="118" t="s">
        <v>170</v>
      </c>
      <c r="E78" s="82"/>
      <c r="F78" s="439" t="s">
        <v>105</v>
      </c>
      <c r="G78" s="439"/>
      <c r="H78" s="83"/>
      <c r="I78" s="85">
        <f>J8+$H$6+I74</f>
        <v>1.0470145803406252</v>
      </c>
      <c r="J78" s="84" t="s">
        <v>103</v>
      </c>
      <c r="K78" s="85">
        <f>K8+$H$7+K74</f>
        <v>-0.09923373799999431</v>
      </c>
      <c r="L78" s="106">
        <f>M8+$H$6+L74</f>
        <v>84.72350321972658</v>
      </c>
      <c r="M78" s="84" t="s">
        <v>103</v>
      </c>
      <c r="N78" s="86">
        <f>N8+$H$7+N74</f>
        <v>6.122764375000004</v>
      </c>
      <c r="O78" s="85">
        <f>P8+$H$6+O74</f>
        <v>1.0470144171765627</v>
      </c>
      <c r="P78" s="84" t="s">
        <v>103</v>
      </c>
      <c r="Q78" s="85">
        <f>Q8+$H$7+Q74</f>
        <v>0.0007576870000000003</v>
      </c>
      <c r="R78" s="106">
        <f>S8+$H$6+R74</f>
        <v>1.0470144171765627</v>
      </c>
      <c r="S78" s="84" t="s">
        <v>103</v>
      </c>
      <c r="T78" s="86">
        <f>T8+$H$7+T74</f>
        <v>0.0007576870000000003</v>
      </c>
    </row>
    <row r="79" spans="1:20" ht="14.25" customHeight="1" thickBot="1">
      <c r="A79" s="503"/>
      <c r="B79" s="120" t="s">
        <v>171</v>
      </c>
      <c r="C79" s="141">
        <v>13.72</v>
      </c>
      <c r="D79" s="142">
        <v>0.4177</v>
      </c>
      <c r="E79" s="87"/>
      <c r="F79" s="440" t="s">
        <v>106</v>
      </c>
      <c r="G79" s="440"/>
      <c r="H79" s="88"/>
      <c r="I79" s="89"/>
      <c r="J79" s="80" t="s">
        <v>103</v>
      </c>
      <c r="K79" s="89"/>
      <c r="L79" s="90"/>
      <c r="M79" s="80" t="s">
        <v>103</v>
      </c>
      <c r="N79" s="91"/>
      <c r="O79" s="89"/>
      <c r="P79" s="80" t="s">
        <v>103</v>
      </c>
      <c r="Q79" s="89"/>
      <c r="R79" s="90"/>
      <c r="S79" s="80" t="s">
        <v>103</v>
      </c>
      <c r="T79" s="91"/>
    </row>
    <row r="80" spans="1:20" ht="15" customHeight="1">
      <c r="A80" s="503"/>
      <c r="B80" s="185"/>
      <c r="C80" s="186"/>
      <c r="D80" s="187"/>
      <c r="E80" s="87"/>
      <c r="F80" s="441" t="s">
        <v>107</v>
      </c>
      <c r="G80" s="441"/>
      <c r="H80" s="88"/>
      <c r="I80" s="25"/>
      <c r="J80" s="80" t="s">
        <v>103</v>
      </c>
      <c r="K80" s="25"/>
      <c r="L80" s="22"/>
      <c r="M80" s="80" t="s">
        <v>103</v>
      </c>
      <c r="N80" s="23"/>
      <c r="O80" s="25"/>
      <c r="P80" s="80" t="s">
        <v>103</v>
      </c>
      <c r="Q80" s="25"/>
      <c r="R80" s="22"/>
      <c r="S80" s="80" t="s">
        <v>103</v>
      </c>
      <c r="T80" s="23"/>
    </row>
    <row r="81" spans="1:20" ht="15" customHeight="1" thickBot="1">
      <c r="A81" s="503"/>
      <c r="B81" s="2"/>
      <c r="C81" s="3"/>
      <c r="D81" s="4"/>
      <c r="E81" s="92"/>
      <c r="F81" s="442" t="s">
        <v>108</v>
      </c>
      <c r="G81" s="442"/>
      <c r="H81" s="93"/>
      <c r="I81" s="9"/>
      <c r="J81" s="94" t="s">
        <v>103</v>
      </c>
      <c r="K81" s="9"/>
      <c r="L81" s="8"/>
      <c r="M81" s="94" t="s">
        <v>103</v>
      </c>
      <c r="N81" s="10"/>
      <c r="O81" s="9"/>
      <c r="P81" s="94" t="s">
        <v>103</v>
      </c>
      <c r="Q81" s="9"/>
      <c r="R81" s="8"/>
      <c r="S81" s="94" t="s">
        <v>103</v>
      </c>
      <c r="T81" s="10"/>
    </row>
    <row r="82" spans="1:20" ht="15.75" customHeight="1" thickBot="1">
      <c r="A82" s="503"/>
      <c r="B82" s="206"/>
      <c r="C82" s="207"/>
      <c r="D82" s="208"/>
      <c r="E82" s="527" t="s">
        <v>109</v>
      </c>
      <c r="F82" s="528"/>
      <c r="G82" s="528"/>
      <c r="H82" s="529"/>
      <c r="I82" s="111">
        <f>I78+I79</f>
        <v>1.0470145803406252</v>
      </c>
      <c r="J82" s="188" t="s">
        <v>103</v>
      </c>
      <c r="K82" s="96">
        <f>K78+K79</f>
        <v>-0.09923373799999431</v>
      </c>
      <c r="L82" s="110">
        <f>L78+L79</f>
        <v>84.72350321972658</v>
      </c>
      <c r="M82" s="189" t="s">
        <v>103</v>
      </c>
      <c r="N82" s="190">
        <f>N78+N79</f>
        <v>6.122764375000004</v>
      </c>
      <c r="O82" s="109">
        <f>O78+O79</f>
        <v>1.0470144171765627</v>
      </c>
      <c r="P82" s="189" t="s">
        <v>103</v>
      </c>
      <c r="Q82" s="96">
        <f>Q78+Q79</f>
        <v>0.0007576870000000003</v>
      </c>
      <c r="R82" s="110">
        <f>R78+R79</f>
        <v>1.0470144171765627</v>
      </c>
      <c r="S82" s="189" t="s">
        <v>103</v>
      </c>
      <c r="T82" s="191">
        <f>T78+T79</f>
        <v>0.0007576870000000003</v>
      </c>
    </row>
    <row r="83" spans="1:20" ht="16.5" customHeight="1" thickBot="1">
      <c r="A83" s="503"/>
      <c r="B83" s="97"/>
      <c r="C83" s="98"/>
      <c r="D83" s="99"/>
      <c r="E83" s="491" t="s">
        <v>110</v>
      </c>
      <c r="F83" s="491"/>
      <c r="G83" s="491"/>
      <c r="H83" s="492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4"/>
      <c r="T83" s="444"/>
    </row>
    <row r="84" spans="1:20" ht="15.75" customHeight="1" thickBot="1">
      <c r="A84" s="504"/>
      <c r="B84" s="523" t="s">
        <v>111</v>
      </c>
      <c r="C84" s="524"/>
      <c r="D84" s="524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5"/>
      <c r="P84" s="525"/>
      <c r="Q84" s="525"/>
      <c r="R84" s="525"/>
      <c r="S84" s="525"/>
      <c r="T84" s="526"/>
    </row>
  </sheetData>
  <sheetProtection/>
  <mergeCells count="121">
    <mergeCell ref="I67:K67"/>
    <mergeCell ref="L67:N67"/>
    <mergeCell ref="O67:Q67"/>
    <mergeCell ref="R67:T67"/>
    <mergeCell ref="I66:K66"/>
    <mergeCell ref="L66:N66"/>
    <mergeCell ref="O66:Q66"/>
    <mergeCell ref="R66:T66"/>
    <mergeCell ref="I65:K65"/>
    <mergeCell ref="L65:N65"/>
    <mergeCell ref="O65:Q65"/>
    <mergeCell ref="R65:T65"/>
    <mergeCell ref="O68:Q68"/>
    <mergeCell ref="R68:T68"/>
    <mergeCell ref="B74:D77"/>
    <mergeCell ref="E74:H74"/>
    <mergeCell ref="I68:K68"/>
    <mergeCell ref="L68:N68"/>
    <mergeCell ref="E75:H75"/>
    <mergeCell ref="E76:H76"/>
    <mergeCell ref="E77:H77"/>
    <mergeCell ref="O72:Q72"/>
    <mergeCell ref="F78:G78"/>
    <mergeCell ref="F79:G79"/>
    <mergeCell ref="F80:G80"/>
    <mergeCell ref="F81:G81"/>
    <mergeCell ref="R83:T83"/>
    <mergeCell ref="B84:T84"/>
    <mergeCell ref="E82:H82"/>
    <mergeCell ref="E83:H83"/>
    <mergeCell ref="I83:K83"/>
    <mergeCell ref="L83:N83"/>
    <mergeCell ref="O83:Q83"/>
    <mergeCell ref="R72:T72"/>
    <mergeCell ref="E73:H73"/>
    <mergeCell ref="I73:K73"/>
    <mergeCell ref="L73:N73"/>
    <mergeCell ref="O73:Q73"/>
    <mergeCell ref="R73:T73"/>
    <mergeCell ref="O70:Q70"/>
    <mergeCell ref="R70:T70"/>
    <mergeCell ref="E71:H71"/>
    <mergeCell ref="I71:K71"/>
    <mergeCell ref="L71:N71"/>
    <mergeCell ref="O71:Q71"/>
    <mergeCell ref="R71:T71"/>
    <mergeCell ref="B70:D73"/>
    <mergeCell ref="E70:H70"/>
    <mergeCell ref="I70:K70"/>
    <mergeCell ref="L70:N70"/>
    <mergeCell ref="E72:H72"/>
    <mergeCell ref="I72:K72"/>
    <mergeCell ref="L72:N72"/>
    <mergeCell ref="I69:K69"/>
    <mergeCell ref="L69:N69"/>
    <mergeCell ref="O69:Q69"/>
    <mergeCell ref="R69:T69"/>
    <mergeCell ref="B67:C69"/>
    <mergeCell ref="E67:H67"/>
    <mergeCell ref="E68:H68"/>
    <mergeCell ref="E69:H69"/>
    <mergeCell ref="B65:D65"/>
    <mergeCell ref="E65:H65"/>
    <mergeCell ref="B66:D66"/>
    <mergeCell ref="E66:H66"/>
    <mergeCell ref="B25:B64"/>
    <mergeCell ref="C25:F26"/>
    <mergeCell ref="G25:H25"/>
    <mergeCell ref="C45:D45"/>
    <mergeCell ref="C43:D43"/>
    <mergeCell ref="C44:D44"/>
    <mergeCell ref="C46:D46"/>
    <mergeCell ref="C47:D47"/>
    <mergeCell ref="C48:D48"/>
    <mergeCell ref="C49:D49"/>
    <mergeCell ref="L21:N21"/>
    <mergeCell ref="O21:Q21"/>
    <mergeCell ref="R21:T21"/>
    <mergeCell ref="C22:C24"/>
    <mergeCell ref="R17:T17"/>
    <mergeCell ref="E18:F18"/>
    <mergeCell ref="E19:F19"/>
    <mergeCell ref="E20:F20"/>
    <mergeCell ref="E17:H17"/>
    <mergeCell ref="I17:K17"/>
    <mergeCell ref="L17:N17"/>
    <mergeCell ref="O17:Q17"/>
    <mergeCell ref="R13:T13"/>
    <mergeCell ref="E14:F14"/>
    <mergeCell ref="L13:N13"/>
    <mergeCell ref="O13:Q13"/>
    <mergeCell ref="A1:T2"/>
    <mergeCell ref="A3:A84"/>
    <mergeCell ref="B3:D5"/>
    <mergeCell ref="E3:F5"/>
    <mergeCell ref="G3:H5"/>
    <mergeCell ref="I3:K3"/>
    <mergeCell ref="R9:T9"/>
    <mergeCell ref="E10:F10"/>
    <mergeCell ref="E11:F11"/>
    <mergeCell ref="E12:F12"/>
    <mergeCell ref="R3:T3"/>
    <mergeCell ref="B6:B24"/>
    <mergeCell ref="E6:F6"/>
    <mergeCell ref="E7:F7"/>
    <mergeCell ref="E8:F8"/>
    <mergeCell ref="G8:H8"/>
    <mergeCell ref="E9:H9"/>
    <mergeCell ref="I9:K9"/>
    <mergeCell ref="E15:F15"/>
    <mergeCell ref="E16:F16"/>
    <mergeCell ref="C27:D27"/>
    <mergeCell ref="C36:D36"/>
    <mergeCell ref="L3:N3"/>
    <mergeCell ref="O3:Q3"/>
    <mergeCell ref="E13:H13"/>
    <mergeCell ref="I13:K13"/>
    <mergeCell ref="L9:N9"/>
    <mergeCell ref="O9:Q9"/>
    <mergeCell ref="E21:H21"/>
    <mergeCell ref="I21:K2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1"/>
  <sheetViews>
    <sheetView view="pageBreakPreview" zoomScaleSheetLayoutView="100" zoomScalePageLayoutView="0" workbookViewId="0" topLeftCell="A1">
      <selection activeCell="R73" sqref="R73:R75"/>
    </sheetView>
  </sheetViews>
  <sheetFormatPr defaultColWidth="9.140625" defaultRowHeight="12.75"/>
  <cols>
    <col min="1" max="2" width="4.421875" style="0" customWidth="1"/>
    <col min="3" max="3" width="8.00390625" style="0" customWidth="1"/>
    <col min="4" max="4" width="11.00390625" style="0" customWidth="1"/>
    <col min="5" max="5" width="6.7109375" style="0" customWidth="1"/>
    <col min="6" max="6" width="6.00390625" style="0" customWidth="1"/>
    <col min="7" max="7" width="5.28125" style="0" customWidth="1"/>
    <col min="8" max="8" width="6.00390625" style="0" customWidth="1"/>
    <col min="9" max="20" width="6.28125" style="0" customWidth="1"/>
  </cols>
  <sheetData>
    <row r="1" spans="1:20" ht="14.25" customHeight="1">
      <c r="A1" s="499" t="s">
        <v>214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</row>
    <row r="2" spans="1:20" ht="14.25" customHeight="1" thickBo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0" ht="14.25" customHeight="1" thickBot="1">
      <c r="A3" s="533" t="s">
        <v>0</v>
      </c>
      <c r="B3" s="548"/>
      <c r="C3" s="549"/>
      <c r="D3" s="550"/>
      <c r="E3" s="548" t="s">
        <v>1</v>
      </c>
      <c r="F3" s="550"/>
      <c r="G3" s="549" t="s">
        <v>2</v>
      </c>
      <c r="H3" s="550"/>
      <c r="I3" s="514" t="s">
        <v>175</v>
      </c>
      <c r="J3" s="515"/>
      <c r="K3" s="516"/>
      <c r="L3" s="514" t="s">
        <v>176</v>
      </c>
      <c r="M3" s="515"/>
      <c r="N3" s="515"/>
      <c r="O3" s="514" t="s">
        <v>211</v>
      </c>
      <c r="P3" s="515"/>
      <c r="Q3" s="516"/>
      <c r="R3" s="514" t="s">
        <v>212</v>
      </c>
      <c r="S3" s="515"/>
      <c r="T3" s="516"/>
    </row>
    <row r="4" spans="1:20" ht="14.25" customHeight="1">
      <c r="A4" s="534"/>
      <c r="B4" s="551"/>
      <c r="C4" s="552"/>
      <c r="D4" s="553"/>
      <c r="E4" s="551"/>
      <c r="F4" s="553"/>
      <c r="G4" s="552"/>
      <c r="H4" s="552"/>
      <c r="I4" s="222" t="s">
        <v>3</v>
      </c>
      <c r="J4" s="223" t="s">
        <v>4</v>
      </c>
      <c r="K4" s="224" t="s">
        <v>5</v>
      </c>
      <c r="L4" s="222" t="s">
        <v>3</v>
      </c>
      <c r="M4" s="223" t="s">
        <v>4</v>
      </c>
      <c r="N4" s="225" t="s">
        <v>5</v>
      </c>
      <c r="O4" s="222" t="s">
        <v>3</v>
      </c>
      <c r="P4" s="223" t="s">
        <v>4</v>
      </c>
      <c r="Q4" s="224" t="s">
        <v>5</v>
      </c>
      <c r="R4" s="222" t="s">
        <v>3</v>
      </c>
      <c r="S4" s="223" t="s">
        <v>4</v>
      </c>
      <c r="T4" s="224" t="s">
        <v>5</v>
      </c>
    </row>
    <row r="5" spans="1:20" ht="14.25" customHeight="1" thickBot="1">
      <c r="A5" s="534"/>
      <c r="B5" s="538"/>
      <c r="C5" s="554"/>
      <c r="D5" s="539"/>
      <c r="E5" s="538"/>
      <c r="F5" s="539"/>
      <c r="G5" s="554"/>
      <c r="H5" s="554"/>
      <c r="I5" s="229" t="s">
        <v>6</v>
      </c>
      <c r="J5" s="230" t="s">
        <v>7</v>
      </c>
      <c r="K5" s="231" t="s">
        <v>8</v>
      </c>
      <c r="L5" s="229" t="s">
        <v>6</v>
      </c>
      <c r="M5" s="230" t="s">
        <v>7</v>
      </c>
      <c r="N5" s="232" t="s">
        <v>8</v>
      </c>
      <c r="O5" s="229" t="s">
        <v>6</v>
      </c>
      <c r="P5" s="230" t="s">
        <v>7</v>
      </c>
      <c r="Q5" s="231" t="s">
        <v>8</v>
      </c>
      <c r="R5" s="229" t="s">
        <v>6</v>
      </c>
      <c r="S5" s="230" t="s">
        <v>7</v>
      </c>
      <c r="T5" s="231" t="s">
        <v>8</v>
      </c>
    </row>
    <row r="6" spans="1:20" ht="13.5" customHeight="1">
      <c r="A6" s="534"/>
      <c r="B6" s="533" t="s">
        <v>9</v>
      </c>
      <c r="C6" s="233"/>
      <c r="D6" s="234" t="s">
        <v>10</v>
      </c>
      <c r="E6" s="583"/>
      <c r="F6" s="584"/>
      <c r="G6" s="235" t="s">
        <v>220</v>
      </c>
      <c r="H6" s="235">
        <v>0.0448</v>
      </c>
      <c r="I6" s="162"/>
      <c r="J6" s="236"/>
      <c r="K6" s="163"/>
      <c r="L6" s="162"/>
      <c r="M6" s="236"/>
      <c r="N6" s="163"/>
      <c r="O6" s="162"/>
      <c r="P6" s="236"/>
      <c r="Q6" s="163"/>
      <c r="R6" s="162"/>
      <c r="S6" s="236"/>
      <c r="T6" s="163"/>
    </row>
    <row r="7" spans="1:20" ht="13.5" customHeight="1">
      <c r="A7" s="534"/>
      <c r="B7" s="534"/>
      <c r="C7" s="212" t="s">
        <v>12</v>
      </c>
      <c r="D7" s="237"/>
      <c r="E7" s="536"/>
      <c r="F7" s="537"/>
      <c r="G7" s="240" t="s">
        <v>221</v>
      </c>
      <c r="H7" s="240">
        <v>0.148</v>
      </c>
      <c r="I7" s="241"/>
      <c r="J7" s="242"/>
      <c r="K7" s="243"/>
      <c r="L7" s="241"/>
      <c r="M7" s="242"/>
      <c r="N7" s="243"/>
      <c r="O7" s="241"/>
      <c r="P7" s="242"/>
      <c r="Q7" s="243"/>
      <c r="R7" s="241"/>
      <c r="S7" s="242"/>
      <c r="T7" s="243"/>
    </row>
    <row r="8" spans="1:20" ht="13.5" customHeight="1" thickBot="1">
      <c r="A8" s="534"/>
      <c r="B8" s="534"/>
      <c r="C8" s="212">
        <v>40</v>
      </c>
      <c r="D8" s="244" t="s">
        <v>13</v>
      </c>
      <c r="E8" s="538" t="s">
        <v>173</v>
      </c>
      <c r="F8" s="539"/>
      <c r="G8" s="245"/>
      <c r="H8" s="245"/>
      <c r="I8" s="226">
        <f>I39</f>
        <v>1307</v>
      </c>
      <c r="J8" s="246">
        <f>J39</f>
        <v>12.264856632</v>
      </c>
      <c r="K8" s="247"/>
      <c r="L8" s="226">
        <f>L39</f>
        <v>1526</v>
      </c>
      <c r="M8" s="246">
        <f>M39</f>
        <v>14.584250576000002</v>
      </c>
      <c r="N8" s="248"/>
      <c r="O8" s="226">
        <f>O39</f>
        <v>1489</v>
      </c>
      <c r="P8" s="246">
        <f>P39</f>
        <v>14.070740288000003</v>
      </c>
      <c r="Q8" s="248"/>
      <c r="R8" s="226">
        <f>R39</f>
        <v>1387</v>
      </c>
      <c r="S8" s="246">
        <f>S39</f>
        <v>13.772294172000002</v>
      </c>
      <c r="T8" s="247"/>
    </row>
    <row r="9" spans="1:20" ht="12.75" customHeight="1" thickBot="1">
      <c r="A9" s="534"/>
      <c r="B9" s="534"/>
      <c r="C9" s="213" t="s">
        <v>16</v>
      </c>
      <c r="D9" s="249" t="s">
        <v>17</v>
      </c>
      <c r="E9" s="540"/>
      <c r="F9" s="542"/>
      <c r="G9" s="562"/>
      <c r="H9" s="563"/>
      <c r="I9" s="540">
        <v>12</v>
      </c>
      <c r="J9" s="541"/>
      <c r="K9" s="542"/>
      <c r="L9" s="540">
        <v>12</v>
      </c>
      <c r="M9" s="541"/>
      <c r="N9" s="542"/>
      <c r="O9" s="540">
        <v>12</v>
      </c>
      <c r="P9" s="541"/>
      <c r="Q9" s="542"/>
      <c r="R9" s="540">
        <v>12</v>
      </c>
      <c r="S9" s="541"/>
      <c r="T9" s="542"/>
    </row>
    <row r="10" spans="1:20" ht="13.5" customHeight="1">
      <c r="A10" s="534"/>
      <c r="B10" s="534"/>
      <c r="C10" s="233"/>
      <c r="D10" s="250" t="s">
        <v>10</v>
      </c>
      <c r="E10" s="543"/>
      <c r="F10" s="544"/>
      <c r="G10" s="251" t="s">
        <v>220</v>
      </c>
      <c r="H10" s="235">
        <v>0.04788</v>
      </c>
      <c r="I10" s="253"/>
      <c r="J10" s="254"/>
      <c r="K10" s="255"/>
      <c r="L10" s="253"/>
      <c r="M10" s="254"/>
      <c r="N10" s="255"/>
      <c r="O10" s="253"/>
      <c r="P10" s="254"/>
      <c r="Q10" s="255"/>
      <c r="R10" s="253"/>
      <c r="S10" s="256"/>
      <c r="T10" s="255"/>
    </row>
    <row r="11" spans="1:20" ht="12.75" customHeight="1">
      <c r="A11" s="534"/>
      <c r="B11" s="534"/>
      <c r="C11" s="212" t="s">
        <v>18</v>
      </c>
      <c r="D11" s="257"/>
      <c r="E11" s="536"/>
      <c r="F11" s="537"/>
      <c r="G11" s="238" t="s">
        <v>221</v>
      </c>
      <c r="H11" s="240">
        <v>0.192</v>
      </c>
      <c r="I11" s="241"/>
      <c r="J11" s="242"/>
      <c r="K11" s="243"/>
      <c r="L11" s="241"/>
      <c r="M11" s="242"/>
      <c r="N11" s="243"/>
      <c r="O11" s="241"/>
      <c r="P11" s="242"/>
      <c r="Q11" s="243"/>
      <c r="R11" s="241"/>
      <c r="S11" s="242"/>
      <c r="T11" s="243"/>
    </row>
    <row r="12" spans="1:20" ht="13.5" customHeight="1" thickBot="1">
      <c r="A12" s="534"/>
      <c r="B12" s="534"/>
      <c r="C12" s="212">
        <v>40</v>
      </c>
      <c r="D12" s="258" t="s">
        <v>19</v>
      </c>
      <c r="E12" s="560" t="s">
        <v>174</v>
      </c>
      <c r="F12" s="561"/>
      <c r="G12" s="245"/>
      <c r="H12" s="245"/>
      <c r="I12" s="259">
        <f>I58</f>
        <v>1716</v>
      </c>
      <c r="J12" s="246">
        <f>J58</f>
        <v>16.290145871999997</v>
      </c>
      <c r="K12" s="261"/>
      <c r="L12" s="259">
        <f>L58</f>
        <v>1932</v>
      </c>
      <c r="M12" s="246">
        <f>M58</f>
        <v>17.962530431999998</v>
      </c>
      <c r="N12" s="261"/>
      <c r="O12" s="259">
        <f>O58</f>
        <v>1859</v>
      </c>
      <c r="P12" s="246">
        <f>P58</f>
        <v>17.311512160799996</v>
      </c>
      <c r="Q12" s="262"/>
      <c r="R12" s="263">
        <f>R58</f>
        <v>1680</v>
      </c>
      <c r="S12" s="264">
        <f>S58</f>
        <v>16.86496896</v>
      </c>
      <c r="T12" s="265"/>
    </row>
    <row r="13" spans="1:20" ht="12.75" customHeight="1" thickBot="1">
      <c r="A13" s="534"/>
      <c r="B13" s="534"/>
      <c r="C13" s="213" t="s">
        <v>16</v>
      </c>
      <c r="D13" s="249" t="s">
        <v>17</v>
      </c>
      <c r="E13" s="540"/>
      <c r="F13" s="542"/>
      <c r="G13" s="562"/>
      <c r="H13" s="563"/>
      <c r="I13" s="540">
        <v>12</v>
      </c>
      <c r="J13" s="541"/>
      <c r="K13" s="542"/>
      <c r="L13" s="540">
        <v>12</v>
      </c>
      <c r="M13" s="541"/>
      <c r="N13" s="542"/>
      <c r="O13" s="540">
        <v>12</v>
      </c>
      <c r="P13" s="541"/>
      <c r="Q13" s="542"/>
      <c r="R13" s="540">
        <v>12</v>
      </c>
      <c r="S13" s="541"/>
      <c r="T13" s="542"/>
    </row>
    <row r="14" spans="1:20" ht="12" customHeight="1">
      <c r="A14" s="534"/>
      <c r="B14" s="534"/>
      <c r="C14" s="233"/>
      <c r="D14" s="250"/>
      <c r="E14" s="543"/>
      <c r="F14" s="544"/>
      <c r="G14" s="251" t="s">
        <v>220</v>
      </c>
      <c r="H14" s="235"/>
      <c r="I14" s="162"/>
      <c r="J14" s="236"/>
      <c r="K14" s="163"/>
      <c r="L14" s="162"/>
      <c r="M14" s="236"/>
      <c r="N14" s="163"/>
      <c r="O14" s="162"/>
      <c r="P14" s="236"/>
      <c r="Q14" s="163"/>
      <c r="R14" s="266"/>
      <c r="S14" s="267"/>
      <c r="T14" s="268"/>
    </row>
    <row r="15" spans="1:20" ht="12" customHeight="1">
      <c r="A15" s="534"/>
      <c r="B15" s="534"/>
      <c r="C15" s="212" t="s">
        <v>100</v>
      </c>
      <c r="D15" s="257"/>
      <c r="E15" s="536"/>
      <c r="F15" s="537"/>
      <c r="G15" s="238" t="s">
        <v>221</v>
      </c>
      <c r="H15" s="240"/>
      <c r="I15" s="241"/>
      <c r="J15" s="242"/>
      <c r="K15" s="243"/>
      <c r="L15" s="241"/>
      <c r="M15" s="242"/>
      <c r="N15" s="243"/>
      <c r="O15" s="241"/>
      <c r="P15" s="242"/>
      <c r="Q15" s="243"/>
      <c r="R15" s="269"/>
      <c r="S15" s="270"/>
      <c r="T15" s="271"/>
    </row>
    <row r="16" spans="1:20" ht="12" customHeight="1" thickBot="1">
      <c r="A16" s="534"/>
      <c r="B16" s="534"/>
      <c r="C16" s="272"/>
      <c r="D16" s="258"/>
      <c r="E16" s="560"/>
      <c r="F16" s="561"/>
      <c r="G16" s="245"/>
      <c r="H16" s="245"/>
      <c r="I16" s="273"/>
      <c r="J16" s="274"/>
      <c r="K16" s="275"/>
      <c r="L16" s="273"/>
      <c r="M16" s="274"/>
      <c r="N16" s="275"/>
      <c r="O16" s="273"/>
      <c r="P16" s="274"/>
      <c r="Q16" s="275"/>
      <c r="R16" s="276"/>
      <c r="S16" s="277"/>
      <c r="T16" s="278"/>
    </row>
    <row r="17" spans="1:20" ht="12" customHeight="1" thickBot="1">
      <c r="A17" s="534"/>
      <c r="B17" s="534"/>
      <c r="C17" s="213" t="s">
        <v>16</v>
      </c>
      <c r="D17" s="249" t="s">
        <v>17</v>
      </c>
      <c r="E17" s="540"/>
      <c r="F17" s="541"/>
      <c r="G17" s="541"/>
      <c r="H17" s="542"/>
      <c r="I17" s="540"/>
      <c r="J17" s="541"/>
      <c r="K17" s="542"/>
      <c r="L17" s="540"/>
      <c r="M17" s="541"/>
      <c r="N17" s="542"/>
      <c r="O17" s="540"/>
      <c r="P17" s="541"/>
      <c r="Q17" s="542"/>
      <c r="R17" s="564"/>
      <c r="S17" s="565"/>
      <c r="T17" s="566"/>
    </row>
    <row r="18" spans="1:20" ht="12.75" customHeight="1">
      <c r="A18" s="534"/>
      <c r="B18" s="534"/>
      <c r="C18" s="545" t="s">
        <v>22</v>
      </c>
      <c r="D18" s="279" t="s">
        <v>10</v>
      </c>
      <c r="E18" s="251"/>
      <c r="F18" s="252"/>
      <c r="G18" s="235"/>
      <c r="H18" s="252"/>
      <c r="I18" s="253"/>
      <c r="J18" s="254"/>
      <c r="K18" s="255"/>
      <c r="L18" s="280"/>
      <c r="M18" s="254"/>
      <c r="N18" s="256"/>
      <c r="O18" s="253"/>
      <c r="P18" s="254"/>
      <c r="Q18" s="255"/>
      <c r="R18" s="281"/>
      <c r="S18" s="282"/>
      <c r="T18" s="283"/>
    </row>
    <row r="19" spans="1:20" ht="12.75" customHeight="1">
      <c r="A19" s="534"/>
      <c r="B19" s="534"/>
      <c r="C19" s="546"/>
      <c r="D19" s="284"/>
      <c r="E19" s="238"/>
      <c r="F19" s="239"/>
      <c r="G19" s="240"/>
      <c r="H19" s="239"/>
      <c r="I19" s="285"/>
      <c r="J19" s="286"/>
      <c r="K19" s="287"/>
      <c r="L19" s="288"/>
      <c r="M19" s="286"/>
      <c r="N19" s="289"/>
      <c r="O19" s="285"/>
      <c r="P19" s="286"/>
      <c r="Q19" s="287"/>
      <c r="R19" s="290"/>
      <c r="S19" s="291"/>
      <c r="T19" s="292"/>
    </row>
    <row r="20" spans="1:20" ht="13.5" customHeight="1" thickBot="1">
      <c r="A20" s="534"/>
      <c r="B20" s="535"/>
      <c r="C20" s="547"/>
      <c r="D20" s="293" t="s">
        <v>112</v>
      </c>
      <c r="E20" s="259"/>
      <c r="F20" s="260"/>
      <c r="G20" s="245"/>
      <c r="H20" s="260"/>
      <c r="I20" s="273">
        <f aca="true" t="shared" si="0" ref="I20:S20">I8+I12</f>
        <v>3023</v>
      </c>
      <c r="J20" s="246">
        <f>J8+J12</f>
        <v>28.555002503999997</v>
      </c>
      <c r="K20" s="275">
        <f t="shared" si="0"/>
        <v>0</v>
      </c>
      <c r="L20" s="273">
        <f t="shared" si="0"/>
        <v>3458</v>
      </c>
      <c r="M20" s="246">
        <f>M8+M12</f>
        <v>32.546781007999996</v>
      </c>
      <c r="N20" s="294">
        <f t="shared" si="0"/>
        <v>0</v>
      </c>
      <c r="O20" s="273">
        <f t="shared" si="0"/>
        <v>3348</v>
      </c>
      <c r="P20" s="246">
        <f>P8+P12</f>
        <v>31.3822524488</v>
      </c>
      <c r="Q20" s="295">
        <f t="shared" si="0"/>
        <v>0</v>
      </c>
      <c r="R20" s="276">
        <f t="shared" si="0"/>
        <v>3067</v>
      </c>
      <c r="S20" s="264">
        <f t="shared" si="0"/>
        <v>30.637263132</v>
      </c>
      <c r="T20" s="278">
        <f>+T8+T12</f>
        <v>0</v>
      </c>
    </row>
    <row r="21" spans="1:20" ht="12" customHeight="1">
      <c r="A21" s="534"/>
      <c r="B21" s="533" t="s">
        <v>24</v>
      </c>
      <c r="C21" s="548" t="s">
        <v>25</v>
      </c>
      <c r="D21" s="549"/>
      <c r="E21" s="549"/>
      <c r="F21" s="550"/>
      <c r="G21" s="559"/>
      <c r="H21" s="544"/>
      <c r="I21" s="222" t="s">
        <v>3</v>
      </c>
      <c r="J21" s="223" t="s">
        <v>4</v>
      </c>
      <c r="K21" s="224" t="s">
        <v>5</v>
      </c>
      <c r="L21" s="222" t="s">
        <v>3</v>
      </c>
      <c r="M21" s="223" t="s">
        <v>4</v>
      </c>
      <c r="N21" s="224" t="s">
        <v>5</v>
      </c>
      <c r="O21" s="222" t="s">
        <v>3</v>
      </c>
      <c r="P21" s="223" t="s">
        <v>4</v>
      </c>
      <c r="Q21" s="224" t="s">
        <v>5</v>
      </c>
      <c r="R21" s="222" t="s">
        <v>3</v>
      </c>
      <c r="S21" s="223" t="s">
        <v>4</v>
      </c>
      <c r="T21" s="224" t="s">
        <v>5</v>
      </c>
    </row>
    <row r="22" spans="1:20" ht="15" customHeight="1" thickBot="1">
      <c r="A22" s="534"/>
      <c r="B22" s="534"/>
      <c r="C22" s="538"/>
      <c r="D22" s="554"/>
      <c r="E22" s="554"/>
      <c r="F22" s="539"/>
      <c r="G22" s="261"/>
      <c r="H22" s="294"/>
      <c r="I22" s="296" t="s">
        <v>6</v>
      </c>
      <c r="J22" s="297" t="s">
        <v>7</v>
      </c>
      <c r="K22" s="298" t="s">
        <v>8</v>
      </c>
      <c r="L22" s="296" t="s">
        <v>6</v>
      </c>
      <c r="M22" s="297" t="s">
        <v>7</v>
      </c>
      <c r="N22" s="298" t="s">
        <v>8</v>
      </c>
      <c r="O22" s="296" t="s">
        <v>6</v>
      </c>
      <c r="P22" s="297" t="s">
        <v>7</v>
      </c>
      <c r="Q22" s="298" t="s">
        <v>8</v>
      </c>
      <c r="R22" s="296" t="s">
        <v>6</v>
      </c>
      <c r="S22" s="297" t="s">
        <v>7</v>
      </c>
      <c r="T22" s="298" t="s">
        <v>8</v>
      </c>
    </row>
    <row r="23" spans="1:20" ht="12" customHeight="1">
      <c r="A23" s="534"/>
      <c r="B23" s="555"/>
      <c r="C23" s="299" t="s">
        <v>113</v>
      </c>
      <c r="D23" s="300"/>
      <c r="E23" s="301" t="s">
        <v>29</v>
      </c>
      <c r="F23" s="286"/>
      <c r="G23" s="286"/>
      <c r="H23" s="289"/>
      <c r="I23" s="302">
        <v>75</v>
      </c>
      <c r="J23" s="303">
        <f>I23*I63*I64*1.732/1000</f>
        <v>0.7037981999999999</v>
      </c>
      <c r="K23" s="304"/>
      <c r="L23" s="305">
        <v>70</v>
      </c>
      <c r="M23" s="303">
        <f>L23*L63*L64*1.732/1000</f>
        <v>0.6690023199999999</v>
      </c>
      <c r="N23" s="306"/>
      <c r="O23" s="302">
        <v>65</v>
      </c>
      <c r="P23" s="303">
        <f>O23*O63*O64*1.732/1000</f>
        <v>0.6142364799999999</v>
      </c>
      <c r="Q23" s="304"/>
      <c r="R23" s="302">
        <v>59</v>
      </c>
      <c r="S23" s="303">
        <f>R23*R63*R64*1.732/1000</f>
        <v>0.585843804</v>
      </c>
      <c r="T23" s="304"/>
    </row>
    <row r="24" spans="1:20" ht="12" customHeight="1">
      <c r="A24" s="534"/>
      <c r="B24" s="555"/>
      <c r="C24" s="67" t="s">
        <v>114</v>
      </c>
      <c r="D24" s="68"/>
      <c r="E24" s="73" t="s">
        <v>115</v>
      </c>
      <c r="F24" s="242"/>
      <c r="G24" s="286"/>
      <c r="H24" s="289"/>
      <c r="I24" s="307">
        <v>103</v>
      </c>
      <c r="J24" s="308">
        <f>I24*I63*I64*1.732/1000</f>
        <v>0.9665495279999999</v>
      </c>
      <c r="K24" s="309"/>
      <c r="L24" s="310">
        <v>100</v>
      </c>
      <c r="M24" s="308">
        <f>L24*L63*L64*1.732/1000</f>
        <v>0.9557176</v>
      </c>
      <c r="N24" s="311"/>
      <c r="O24" s="307">
        <v>102</v>
      </c>
      <c r="P24" s="308">
        <f>O24*O63*O64*1.732/1000</f>
        <v>0.9638787839999999</v>
      </c>
      <c r="Q24" s="309"/>
      <c r="R24" s="307">
        <v>95</v>
      </c>
      <c r="S24" s="308">
        <f>R24*R63*R64*1.732/1000</f>
        <v>0.94330782</v>
      </c>
      <c r="T24" s="309"/>
    </row>
    <row r="25" spans="1:20" ht="12" customHeight="1">
      <c r="A25" s="534"/>
      <c r="B25" s="555"/>
      <c r="C25" s="67" t="s">
        <v>116</v>
      </c>
      <c r="D25" s="68"/>
      <c r="E25" s="73" t="s">
        <v>34</v>
      </c>
      <c r="F25" s="242"/>
      <c r="G25" s="286"/>
      <c r="H25" s="289"/>
      <c r="I25" s="307">
        <v>260</v>
      </c>
      <c r="J25" s="308">
        <f>I25*I63*I64*1.732/1000</f>
        <v>2.43983376</v>
      </c>
      <c r="K25" s="309"/>
      <c r="L25" s="310">
        <v>260</v>
      </c>
      <c r="M25" s="308">
        <f>L25*L63*L64*1.732/1000</f>
        <v>2.48486576</v>
      </c>
      <c r="N25" s="311"/>
      <c r="O25" s="307">
        <v>259</v>
      </c>
      <c r="P25" s="308">
        <f>O25*O63*O64*1.732/1000</f>
        <v>2.447496128</v>
      </c>
      <c r="Q25" s="309"/>
      <c r="R25" s="307">
        <v>243</v>
      </c>
      <c r="S25" s="308">
        <f>R25*R63*R64*1.732/1000</f>
        <v>2.412882108</v>
      </c>
      <c r="T25" s="309"/>
    </row>
    <row r="26" spans="1:20" ht="12" customHeight="1">
      <c r="A26" s="534"/>
      <c r="B26" s="555"/>
      <c r="C26" s="67" t="s">
        <v>117</v>
      </c>
      <c r="D26" s="68"/>
      <c r="E26" s="73" t="s">
        <v>118</v>
      </c>
      <c r="F26" s="242"/>
      <c r="G26" s="286"/>
      <c r="H26" s="289"/>
      <c r="I26" s="307">
        <v>157</v>
      </c>
      <c r="J26" s="308">
        <f>I26*I63*I64*1.732/1000</f>
        <v>1.473284232</v>
      </c>
      <c r="K26" s="309"/>
      <c r="L26" s="310">
        <v>164</v>
      </c>
      <c r="M26" s="308">
        <f>L26*L63*L64*1.732/1000</f>
        <v>1.567376864</v>
      </c>
      <c r="N26" s="311"/>
      <c r="O26" s="307">
        <v>175</v>
      </c>
      <c r="P26" s="308">
        <f>O26*O63*O64*1.732/1000</f>
        <v>1.6537136</v>
      </c>
      <c r="Q26" s="309"/>
      <c r="R26" s="307">
        <v>141</v>
      </c>
      <c r="S26" s="308">
        <f>R26*R63*R64*1.732/1000</f>
        <v>1.4000673959999999</v>
      </c>
      <c r="T26" s="309"/>
    </row>
    <row r="27" spans="1:20" ht="12" customHeight="1">
      <c r="A27" s="534"/>
      <c r="B27" s="555"/>
      <c r="C27" s="67" t="s">
        <v>119</v>
      </c>
      <c r="D27" s="68"/>
      <c r="E27" s="73" t="s">
        <v>120</v>
      </c>
      <c r="F27" s="242"/>
      <c r="G27" s="242"/>
      <c r="H27" s="176"/>
      <c r="I27" s="312">
        <v>180</v>
      </c>
      <c r="J27" s="313">
        <f>I27*I63*I64*1.732/1000</f>
        <v>1.68911568</v>
      </c>
      <c r="K27" s="314"/>
      <c r="L27" s="315">
        <v>200</v>
      </c>
      <c r="M27" s="313">
        <f>L27*L63*L64*1.732/1000</f>
        <v>1.9114352</v>
      </c>
      <c r="N27" s="316"/>
      <c r="O27" s="312">
        <v>180</v>
      </c>
      <c r="P27" s="313">
        <f>O27*O63*O64*1.732/1000</f>
        <v>1.7009625600000002</v>
      </c>
      <c r="Q27" s="314"/>
      <c r="R27" s="312">
        <v>180</v>
      </c>
      <c r="S27" s="313">
        <f>R27*R63*R64*1.732/1000</f>
        <v>1.7873200800000002</v>
      </c>
      <c r="T27" s="243"/>
    </row>
    <row r="28" spans="1:20" ht="12" customHeight="1">
      <c r="A28" s="534"/>
      <c r="B28" s="555"/>
      <c r="C28" s="67" t="s">
        <v>121</v>
      </c>
      <c r="D28" s="68"/>
      <c r="E28" s="73" t="s">
        <v>37</v>
      </c>
      <c r="F28" s="242"/>
      <c r="G28" s="242"/>
      <c r="H28" s="176"/>
      <c r="I28" s="312">
        <v>20</v>
      </c>
      <c r="J28" s="313">
        <f>I28*I63*I64*1.732/1000</f>
        <v>0.18767952</v>
      </c>
      <c r="K28" s="314"/>
      <c r="L28" s="315">
        <v>20</v>
      </c>
      <c r="M28" s="313">
        <f>L28*L63*L64*1.732/1000</f>
        <v>0.19114351999999998</v>
      </c>
      <c r="N28" s="316"/>
      <c r="O28" s="312">
        <v>20</v>
      </c>
      <c r="P28" s="313">
        <f>O28*O63*O64*1.732/1000</f>
        <v>0.18899584000000003</v>
      </c>
      <c r="Q28" s="314"/>
      <c r="R28" s="312">
        <v>20</v>
      </c>
      <c r="S28" s="313">
        <f>R28*R63*R64*1.732/1000</f>
        <v>0.19859112</v>
      </c>
      <c r="T28" s="243"/>
    </row>
    <row r="29" spans="1:20" ht="12" customHeight="1">
      <c r="A29" s="534"/>
      <c r="B29" s="555"/>
      <c r="C29" s="67" t="s">
        <v>122</v>
      </c>
      <c r="D29" s="68"/>
      <c r="E29" s="73" t="s">
        <v>123</v>
      </c>
      <c r="F29" s="242"/>
      <c r="G29" s="242"/>
      <c r="H29" s="176"/>
      <c r="I29" s="312">
        <v>20</v>
      </c>
      <c r="J29" s="313">
        <f>I29*I63*I64*1.732/1000</f>
        <v>0.18767952</v>
      </c>
      <c r="K29" s="314"/>
      <c r="L29" s="315">
        <v>25</v>
      </c>
      <c r="M29" s="313">
        <f>L29*L63*L64*1.732/1000</f>
        <v>0.2389294</v>
      </c>
      <c r="N29" s="316"/>
      <c r="O29" s="312">
        <v>20</v>
      </c>
      <c r="P29" s="313">
        <f>O29*O63*O64*1.732/1000</f>
        <v>0.18899584000000003</v>
      </c>
      <c r="Q29" s="314"/>
      <c r="R29" s="312">
        <v>20</v>
      </c>
      <c r="S29" s="313">
        <f>R29*R63*R64*1.732/1000</f>
        <v>0.19859112</v>
      </c>
      <c r="T29" s="243"/>
    </row>
    <row r="30" spans="1:20" ht="12" customHeight="1">
      <c r="A30" s="534"/>
      <c r="B30" s="555"/>
      <c r="C30" s="67" t="s">
        <v>124</v>
      </c>
      <c r="D30" s="68"/>
      <c r="E30" s="73" t="s">
        <v>125</v>
      </c>
      <c r="F30" s="242"/>
      <c r="G30" s="242"/>
      <c r="H30" s="176"/>
      <c r="I30" s="312">
        <v>180</v>
      </c>
      <c r="J30" s="313">
        <f>I30*I63*I64*1.732/1000</f>
        <v>1.68911568</v>
      </c>
      <c r="K30" s="314"/>
      <c r="L30" s="315">
        <v>300</v>
      </c>
      <c r="M30" s="313">
        <f>L30*L63*L64*1.732/1000</f>
        <v>2.8671528000000004</v>
      </c>
      <c r="N30" s="316"/>
      <c r="O30" s="312">
        <v>300</v>
      </c>
      <c r="P30" s="313">
        <f>O30*O63*O64*1.732/1000</f>
        <v>2.8349376</v>
      </c>
      <c r="Q30" s="314"/>
      <c r="R30" s="312">
        <v>250</v>
      </c>
      <c r="S30" s="313">
        <f>R30*R63*R64*1.732/1000</f>
        <v>2.482389</v>
      </c>
      <c r="T30" s="243"/>
    </row>
    <row r="31" spans="1:20" ht="12" customHeight="1">
      <c r="A31" s="534"/>
      <c r="B31" s="555"/>
      <c r="C31" s="67" t="s">
        <v>126</v>
      </c>
      <c r="D31" s="68"/>
      <c r="E31" s="73" t="s">
        <v>127</v>
      </c>
      <c r="F31" s="242"/>
      <c r="G31" s="242"/>
      <c r="H31" s="176"/>
      <c r="I31" s="312">
        <v>5</v>
      </c>
      <c r="J31" s="313">
        <f>I31*I63*I64*1.732/1000</f>
        <v>0.04691988</v>
      </c>
      <c r="K31" s="314"/>
      <c r="L31" s="315">
        <v>10</v>
      </c>
      <c r="M31" s="313">
        <f>L31*L63*L64*1.732/1000</f>
        <v>0.09557175999999999</v>
      </c>
      <c r="N31" s="316"/>
      <c r="O31" s="312">
        <v>10</v>
      </c>
      <c r="P31" s="313">
        <f>O31*O63*O64*1.732/1000</f>
        <v>0.09449792000000001</v>
      </c>
      <c r="Q31" s="314"/>
      <c r="R31" s="312">
        <v>10</v>
      </c>
      <c r="S31" s="313">
        <f>R31*R63*R64*1.732/1000</f>
        <v>0.09929556</v>
      </c>
      <c r="T31" s="243"/>
    </row>
    <row r="32" spans="1:20" ht="12" customHeight="1">
      <c r="A32" s="534"/>
      <c r="B32" s="555"/>
      <c r="C32" s="67" t="s">
        <v>128</v>
      </c>
      <c r="D32" s="68"/>
      <c r="E32" s="73" t="s">
        <v>129</v>
      </c>
      <c r="F32" s="242"/>
      <c r="G32" s="242"/>
      <c r="H32" s="176"/>
      <c r="I32" s="312">
        <v>10</v>
      </c>
      <c r="J32" s="313">
        <f>I32*I63*I64*1.732/1000</f>
        <v>0.09383976</v>
      </c>
      <c r="K32" s="314"/>
      <c r="L32" s="315">
        <v>50</v>
      </c>
      <c r="M32" s="313">
        <f>L32*L63*L64*1.732/1000</f>
        <v>0.4778588</v>
      </c>
      <c r="N32" s="316"/>
      <c r="O32" s="312">
        <v>50</v>
      </c>
      <c r="P32" s="313">
        <f>O32*O63*O64*1.732/1000</f>
        <v>0.4724896</v>
      </c>
      <c r="Q32" s="314"/>
      <c r="R32" s="312">
        <v>57</v>
      </c>
      <c r="S32" s="313">
        <f>R32*R63*R64*1.732/1000</f>
        <v>0.565984692</v>
      </c>
      <c r="T32" s="243"/>
    </row>
    <row r="33" spans="1:20" ht="12" customHeight="1">
      <c r="A33" s="534"/>
      <c r="B33" s="555"/>
      <c r="C33" s="67" t="s">
        <v>130</v>
      </c>
      <c r="D33" s="68"/>
      <c r="E33" s="73" t="s">
        <v>131</v>
      </c>
      <c r="F33" s="242"/>
      <c r="G33" s="242"/>
      <c r="H33" s="176"/>
      <c r="I33" s="312">
        <v>64</v>
      </c>
      <c r="J33" s="313">
        <f>I33*I63*I64*1.732/1000</f>
        <v>0.600574464</v>
      </c>
      <c r="K33" s="314"/>
      <c r="L33" s="315">
        <v>70</v>
      </c>
      <c r="M33" s="313">
        <f>L33*L63*L64*1.732/1000</f>
        <v>0.6690023199999999</v>
      </c>
      <c r="N33" s="316"/>
      <c r="O33" s="312">
        <v>48</v>
      </c>
      <c r="P33" s="313">
        <f>O33*O63*O64*1.732/1000</f>
        <v>0.45359001600000004</v>
      </c>
      <c r="Q33" s="314"/>
      <c r="R33" s="312">
        <v>50</v>
      </c>
      <c r="S33" s="313">
        <f>R33*R63*R64*1.732/1000</f>
        <v>0.4964778000000001</v>
      </c>
      <c r="T33" s="243"/>
    </row>
    <row r="34" spans="1:20" ht="12" customHeight="1">
      <c r="A34" s="534"/>
      <c r="B34" s="555"/>
      <c r="C34" s="67" t="s">
        <v>222</v>
      </c>
      <c r="D34" s="68"/>
      <c r="E34" s="73" t="s">
        <v>132</v>
      </c>
      <c r="F34" s="242"/>
      <c r="G34" s="242"/>
      <c r="H34" s="176"/>
      <c r="I34" s="312">
        <v>94</v>
      </c>
      <c r="J34" s="313">
        <f>I34*I63*I64*1.732/1000</f>
        <v>0.8820937439999998</v>
      </c>
      <c r="K34" s="314"/>
      <c r="L34" s="315">
        <v>105</v>
      </c>
      <c r="M34" s="313">
        <f>L34*L63*L64*1.732/1000</f>
        <v>1.00350348</v>
      </c>
      <c r="N34" s="316"/>
      <c r="O34" s="312">
        <v>100</v>
      </c>
      <c r="P34" s="313">
        <f>O34*O63*O64*1.732/1000</f>
        <v>0.9449792</v>
      </c>
      <c r="Q34" s="314"/>
      <c r="R34" s="312">
        <v>105</v>
      </c>
      <c r="S34" s="313">
        <f>R34*R63*R64*1.732/1000</f>
        <v>1.04260338</v>
      </c>
      <c r="T34" s="243"/>
    </row>
    <row r="35" spans="1:20" ht="12" customHeight="1">
      <c r="A35" s="534"/>
      <c r="B35" s="555"/>
      <c r="C35" s="67" t="s">
        <v>133</v>
      </c>
      <c r="D35" s="68"/>
      <c r="E35" s="73" t="s">
        <v>134</v>
      </c>
      <c r="F35" s="242"/>
      <c r="G35" s="242"/>
      <c r="H35" s="176"/>
      <c r="I35" s="307">
        <v>15</v>
      </c>
      <c r="J35" s="308">
        <f>I35*I63*I64*1.732/1000</f>
        <v>0.14075964</v>
      </c>
      <c r="K35" s="309"/>
      <c r="L35" s="310">
        <v>6</v>
      </c>
      <c r="M35" s="308">
        <f>L35*L63*L64*1.732/1000</f>
        <v>0.057343056</v>
      </c>
      <c r="N35" s="311"/>
      <c r="O35" s="307">
        <v>7</v>
      </c>
      <c r="P35" s="308">
        <f>O35*O63*O64*1.732/1000</f>
        <v>0.066148544</v>
      </c>
      <c r="Q35" s="309"/>
      <c r="R35" s="307">
        <v>5</v>
      </c>
      <c r="S35" s="308">
        <f>R35*R63*R64*1.732/1000</f>
        <v>0.04964778</v>
      </c>
      <c r="T35" s="243"/>
    </row>
    <row r="36" spans="1:20" ht="12" customHeight="1">
      <c r="A36" s="534"/>
      <c r="B36" s="555"/>
      <c r="C36" s="67" t="s">
        <v>135</v>
      </c>
      <c r="D36" s="68"/>
      <c r="E36" s="73" t="s">
        <v>136</v>
      </c>
      <c r="F36" s="242"/>
      <c r="G36" s="242"/>
      <c r="H36" s="176"/>
      <c r="I36" s="312">
        <v>34</v>
      </c>
      <c r="J36" s="313">
        <f>I36*I63*I64*1.732/1000</f>
        <v>0.319055184</v>
      </c>
      <c r="K36" s="314"/>
      <c r="L36" s="315">
        <v>44</v>
      </c>
      <c r="M36" s="313">
        <f>L36*L63*L64*1.732/1000</f>
        <v>0.42051574399999997</v>
      </c>
      <c r="N36" s="316"/>
      <c r="O36" s="312">
        <v>45</v>
      </c>
      <c r="P36" s="313">
        <f>O36*O63*O64*1.732/1000</f>
        <v>0.42524064000000006</v>
      </c>
      <c r="Q36" s="314"/>
      <c r="R36" s="312">
        <v>44</v>
      </c>
      <c r="S36" s="313">
        <f>R36*R63*R64*1.732/1000</f>
        <v>0.436900464</v>
      </c>
      <c r="T36" s="317"/>
    </row>
    <row r="37" spans="1:20" ht="12" customHeight="1">
      <c r="A37" s="534"/>
      <c r="B37" s="555"/>
      <c r="C37" s="67" t="s">
        <v>42</v>
      </c>
      <c r="D37" s="68"/>
      <c r="E37" s="73" t="s">
        <v>137</v>
      </c>
      <c r="F37" s="242"/>
      <c r="G37" s="242"/>
      <c r="H37" s="176"/>
      <c r="I37" s="312">
        <v>10</v>
      </c>
      <c r="J37" s="313">
        <f>I37*I63*I64*1.732/1000</f>
        <v>0.09383976</v>
      </c>
      <c r="K37" s="314"/>
      <c r="L37" s="315">
        <v>12</v>
      </c>
      <c r="M37" s="313">
        <f>L37*L63*L64*1.732/1000</f>
        <v>0.114686112</v>
      </c>
      <c r="N37" s="316"/>
      <c r="O37" s="312">
        <v>18</v>
      </c>
      <c r="P37" s="313">
        <f>O37*O63*O64*1.732/1000</f>
        <v>0.170096256</v>
      </c>
      <c r="Q37" s="314"/>
      <c r="R37" s="312">
        <v>18</v>
      </c>
      <c r="S37" s="313">
        <f>R37*R63*R64*1.732/1000</f>
        <v>0.178732008</v>
      </c>
      <c r="T37" s="243"/>
    </row>
    <row r="38" spans="1:20" ht="12" customHeight="1">
      <c r="A38" s="534"/>
      <c r="B38" s="555"/>
      <c r="C38" s="67" t="s">
        <v>223</v>
      </c>
      <c r="D38" s="68"/>
      <c r="E38" s="73" t="s">
        <v>224</v>
      </c>
      <c r="F38" s="242"/>
      <c r="G38" s="242"/>
      <c r="H38" s="176"/>
      <c r="I38" s="312">
        <v>80</v>
      </c>
      <c r="J38" s="313">
        <f>I38*I63*I64*1.732/1000</f>
        <v>0.75071808</v>
      </c>
      <c r="K38" s="314"/>
      <c r="L38" s="315">
        <v>90</v>
      </c>
      <c r="M38" s="313">
        <f>L38*L63*L64*1.732/1000</f>
        <v>0.86014584</v>
      </c>
      <c r="N38" s="316"/>
      <c r="O38" s="312">
        <v>90</v>
      </c>
      <c r="P38" s="313">
        <f>O38*O63*O64*1.732/1000</f>
        <v>0.8504812800000001</v>
      </c>
      <c r="Q38" s="314"/>
      <c r="R38" s="312">
        <v>90</v>
      </c>
      <c r="S38" s="313">
        <f>R38*R63*R64*1.732/1000</f>
        <v>0.8936600400000001</v>
      </c>
      <c r="T38" s="243"/>
    </row>
    <row r="39" spans="1:20" ht="12" customHeight="1">
      <c r="A39" s="534"/>
      <c r="B39" s="555"/>
      <c r="C39" s="530" t="s">
        <v>186</v>
      </c>
      <c r="D39" s="531"/>
      <c r="E39" s="161"/>
      <c r="F39" s="242"/>
      <c r="G39" s="242"/>
      <c r="H39" s="176"/>
      <c r="I39" s="318">
        <f>I23+I24+I25+I26+I27+I28+I29+I30+I31+I32+I33+I34+I35+I36+I37+I38</f>
        <v>1307</v>
      </c>
      <c r="J39" s="319">
        <f>J23+J24+J25+J26+J27+J28+J29+J30+J31+J32+J33+J34+J35+J36+J37+J38</f>
        <v>12.264856632</v>
      </c>
      <c r="K39" s="320"/>
      <c r="L39" s="318">
        <f>L23+L24+L25+L26+L27+L28+L29+L30+L31+L32+L33+L34+L35+L36+L37+L38</f>
        <v>1526</v>
      </c>
      <c r="M39" s="319">
        <f>M23+M24+M25+M26+M27+M28+M29+M30+M31+M32+M33+M34+M35+M36+M37+M38</f>
        <v>14.584250576000002</v>
      </c>
      <c r="N39" s="321"/>
      <c r="O39" s="318">
        <f>O23+O24+O25+O26+O27+O28+O29+O30+O31+O32+O33+O34+O35+O36+O37+O38</f>
        <v>1489</v>
      </c>
      <c r="P39" s="319">
        <f>P23+P24+P25+P26+P27+P28+P29+P30+P31+P32+P33+P34+P35+P36+P37+P38</f>
        <v>14.070740288000003</v>
      </c>
      <c r="Q39" s="320"/>
      <c r="R39" s="318">
        <f>R23+R24+R25+R26+R27+R28+R29+R30+R31+R32+R33+R34+R35+R36+R37+R38</f>
        <v>1387</v>
      </c>
      <c r="S39" s="319">
        <f>S23+S24+S25+S26+S27+S28+S29+S30+S31+S32+S33+S34+S35+S36+S37+S38</f>
        <v>13.772294172000002</v>
      </c>
      <c r="T39" s="320"/>
    </row>
    <row r="40" spans="1:20" ht="12" customHeight="1">
      <c r="A40" s="534"/>
      <c r="B40" s="555"/>
      <c r="C40" s="557"/>
      <c r="D40" s="558"/>
      <c r="E40" s="161"/>
      <c r="F40" s="242"/>
      <c r="G40" s="242"/>
      <c r="H40" s="176"/>
      <c r="I40" s="241"/>
      <c r="J40" s="322"/>
      <c r="K40" s="243"/>
      <c r="L40" s="323"/>
      <c r="M40" s="322"/>
      <c r="N40" s="176"/>
      <c r="O40" s="241"/>
      <c r="P40" s="322"/>
      <c r="Q40" s="243"/>
      <c r="R40" s="241"/>
      <c r="S40" s="322"/>
      <c r="T40" s="243"/>
    </row>
    <row r="41" spans="1:20" ht="12" customHeight="1">
      <c r="A41" s="534"/>
      <c r="B41" s="555"/>
      <c r="C41" s="154" t="s">
        <v>138</v>
      </c>
      <c r="D41" s="155"/>
      <c r="E41" s="161" t="s">
        <v>139</v>
      </c>
      <c r="F41" s="242"/>
      <c r="G41" s="242"/>
      <c r="H41" s="176"/>
      <c r="I41" s="307">
        <v>301</v>
      </c>
      <c r="J41" s="324">
        <f>I41*K63*I65*1.732/1000</f>
        <v>2.857420692</v>
      </c>
      <c r="K41" s="309"/>
      <c r="L41" s="310">
        <v>320</v>
      </c>
      <c r="M41" s="324">
        <f>L41*N63*L65*1.732/1000</f>
        <v>2.97516032</v>
      </c>
      <c r="N41" s="311"/>
      <c r="O41" s="307">
        <v>290</v>
      </c>
      <c r="P41" s="324">
        <f>O41*Q63*O65*1.732/1000</f>
        <v>2.700558648</v>
      </c>
      <c r="Q41" s="309"/>
      <c r="R41" s="307">
        <v>255</v>
      </c>
      <c r="S41" s="324">
        <f>R41*T63*R65*1.732/1000</f>
        <v>2.5598613599999998</v>
      </c>
      <c r="T41" s="243"/>
    </row>
    <row r="42" spans="1:20" ht="12" customHeight="1">
      <c r="A42" s="534"/>
      <c r="B42" s="555"/>
      <c r="C42" s="154" t="s">
        <v>140</v>
      </c>
      <c r="D42" s="155"/>
      <c r="E42" s="161" t="s">
        <v>63</v>
      </c>
      <c r="F42" s="242"/>
      <c r="G42" s="242"/>
      <c r="H42" s="176"/>
      <c r="I42" s="307">
        <v>140</v>
      </c>
      <c r="J42" s="324">
        <f>I42*K63*I65*1.732/1000</f>
        <v>1.32903288</v>
      </c>
      <c r="K42" s="309"/>
      <c r="L42" s="310">
        <v>139</v>
      </c>
      <c r="M42" s="324">
        <f>L42*N63*L65*1.732/1000</f>
        <v>1.2923352639999999</v>
      </c>
      <c r="N42" s="311"/>
      <c r="O42" s="307">
        <v>134</v>
      </c>
      <c r="P42" s="324">
        <f>O42*Q63*O65*1.732/1000</f>
        <v>1.2478443407999997</v>
      </c>
      <c r="Q42" s="309"/>
      <c r="R42" s="307">
        <v>116</v>
      </c>
      <c r="S42" s="324">
        <f>R42*T63*R65*1.732/1000</f>
        <v>1.164485952</v>
      </c>
      <c r="T42" s="243"/>
    </row>
    <row r="43" spans="1:20" ht="12" customHeight="1">
      <c r="A43" s="534"/>
      <c r="B43" s="555"/>
      <c r="C43" s="67" t="s">
        <v>141</v>
      </c>
      <c r="D43" s="68"/>
      <c r="E43" s="73" t="s">
        <v>142</v>
      </c>
      <c r="F43" s="242"/>
      <c r="G43" s="286"/>
      <c r="H43" s="289"/>
      <c r="I43" s="307">
        <v>280</v>
      </c>
      <c r="J43" s="324">
        <f>I43*K63*I65*1.732/1000</f>
        <v>2.65806576</v>
      </c>
      <c r="K43" s="309"/>
      <c r="L43" s="310">
        <v>279</v>
      </c>
      <c r="M43" s="324">
        <f>L43*N63*L65*1.732/1000</f>
        <v>2.5939679039999994</v>
      </c>
      <c r="N43" s="311"/>
      <c r="O43" s="307">
        <v>283</v>
      </c>
      <c r="P43" s="324">
        <f>O43*Q63*O65*1.732/1000</f>
        <v>2.6353727495999997</v>
      </c>
      <c r="Q43" s="309"/>
      <c r="R43" s="307">
        <v>266</v>
      </c>
      <c r="S43" s="324">
        <f>R43*T63*R65*1.732/1000</f>
        <v>2.670286752</v>
      </c>
      <c r="T43" s="243"/>
    </row>
    <row r="44" spans="1:20" ht="12" customHeight="1">
      <c r="A44" s="534"/>
      <c r="B44" s="555"/>
      <c r="C44" s="67" t="s">
        <v>143</v>
      </c>
      <c r="D44" s="68"/>
      <c r="E44" s="325" t="s">
        <v>61</v>
      </c>
      <c r="F44" s="326"/>
      <c r="G44" s="327"/>
      <c r="H44" s="328"/>
      <c r="I44" s="307">
        <v>135</v>
      </c>
      <c r="J44" s="324">
        <f>I44*K63*I65*1.732/1000</f>
        <v>1.2815674199999998</v>
      </c>
      <c r="K44" s="309"/>
      <c r="L44" s="310">
        <v>162</v>
      </c>
      <c r="M44" s="324">
        <f>L44*N63*L65*1.732/1000</f>
        <v>1.5061749119999999</v>
      </c>
      <c r="N44" s="311"/>
      <c r="O44" s="307">
        <v>157</v>
      </c>
      <c r="P44" s="324">
        <f>O44*Q63*O65*1.732/1000</f>
        <v>1.4620265784000002</v>
      </c>
      <c r="Q44" s="309"/>
      <c r="R44" s="307">
        <v>116</v>
      </c>
      <c r="S44" s="324">
        <f>R44*T63*R65*1.732/1000</f>
        <v>1.164485952</v>
      </c>
      <c r="T44" s="317"/>
    </row>
    <row r="45" spans="1:20" ht="12" customHeight="1">
      <c r="A45" s="534"/>
      <c r="B45" s="555"/>
      <c r="C45" s="67" t="s">
        <v>144</v>
      </c>
      <c r="D45" s="68"/>
      <c r="E45" s="73" t="s">
        <v>59</v>
      </c>
      <c r="F45" s="242"/>
      <c r="G45" s="242"/>
      <c r="H45" s="176"/>
      <c r="I45" s="312">
        <v>120</v>
      </c>
      <c r="J45" s="329">
        <f>I45*K63*I65*1.732/1000</f>
        <v>1.13917104</v>
      </c>
      <c r="K45" s="314"/>
      <c r="L45" s="315">
        <v>114</v>
      </c>
      <c r="M45" s="329">
        <f>L45*N63*L65*1.732/1000</f>
        <v>1.059900864</v>
      </c>
      <c r="N45" s="316"/>
      <c r="O45" s="312">
        <v>100</v>
      </c>
      <c r="P45" s="329">
        <f>O45*Q63*O65*1.732/1000</f>
        <v>0.9312271199999999</v>
      </c>
      <c r="Q45" s="314"/>
      <c r="R45" s="312">
        <v>85</v>
      </c>
      <c r="S45" s="329">
        <f>R45*T63*R65*1.732/1000</f>
        <v>0.8532871200000001</v>
      </c>
      <c r="T45" s="243"/>
    </row>
    <row r="46" spans="1:20" ht="12" customHeight="1">
      <c r="A46" s="534"/>
      <c r="B46" s="555"/>
      <c r="C46" s="67" t="s">
        <v>145</v>
      </c>
      <c r="D46" s="68"/>
      <c r="E46" s="73" t="s">
        <v>146</v>
      </c>
      <c r="F46" s="242"/>
      <c r="G46" s="242"/>
      <c r="H46" s="176"/>
      <c r="I46" s="312">
        <v>240</v>
      </c>
      <c r="J46" s="329">
        <f>I46*K63*I65*1.732/1000</f>
        <v>2.27834208</v>
      </c>
      <c r="K46" s="314"/>
      <c r="L46" s="315">
        <v>290</v>
      </c>
      <c r="M46" s="329">
        <f>L46*N63*L65*1.732/1000</f>
        <v>2.69623904</v>
      </c>
      <c r="N46" s="316"/>
      <c r="O46" s="312">
        <v>292</v>
      </c>
      <c r="P46" s="329">
        <f>O46*Q63*O65*1.732/1000</f>
        <v>2.7191831904</v>
      </c>
      <c r="Q46" s="314"/>
      <c r="R46" s="312">
        <v>255</v>
      </c>
      <c r="S46" s="329">
        <f>R46*T63*R65*1.732/1000</f>
        <v>2.5598613599999998</v>
      </c>
      <c r="T46" s="243"/>
    </row>
    <row r="47" spans="1:20" ht="12" customHeight="1">
      <c r="A47" s="534"/>
      <c r="B47" s="555"/>
      <c r="C47" s="67" t="s">
        <v>147</v>
      </c>
      <c r="D47" s="68"/>
      <c r="E47" s="73" t="s">
        <v>53</v>
      </c>
      <c r="F47" s="242"/>
      <c r="G47" s="242"/>
      <c r="H47" s="176"/>
      <c r="I47" s="312">
        <v>10</v>
      </c>
      <c r="J47" s="329">
        <f>I47*K63*I65*1.732/1000</f>
        <v>0.09493092</v>
      </c>
      <c r="K47" s="314"/>
      <c r="L47" s="315">
        <v>20</v>
      </c>
      <c r="M47" s="329">
        <f>L47*N63*L65*1.732/1000</f>
        <v>0.18594752</v>
      </c>
      <c r="N47" s="316"/>
      <c r="O47" s="312">
        <v>20</v>
      </c>
      <c r="P47" s="329">
        <f>O47*Q63*O65*1.732/1000</f>
        <v>0.186245424</v>
      </c>
      <c r="Q47" s="314"/>
      <c r="R47" s="312">
        <v>20</v>
      </c>
      <c r="S47" s="329">
        <f>R47*T63*R65*1.732/1000</f>
        <v>0.20077344</v>
      </c>
      <c r="T47" s="243"/>
    </row>
    <row r="48" spans="1:20" ht="12" customHeight="1">
      <c r="A48" s="534"/>
      <c r="B48" s="555"/>
      <c r="C48" s="67" t="s">
        <v>148</v>
      </c>
      <c r="D48" s="68"/>
      <c r="E48" s="73" t="s">
        <v>149</v>
      </c>
      <c r="F48" s="242"/>
      <c r="G48" s="242"/>
      <c r="H48" s="176"/>
      <c r="I48" s="312"/>
      <c r="J48" s="329">
        <f>I48*K63*I65*1.732/1000</f>
        <v>0</v>
      </c>
      <c r="K48" s="314"/>
      <c r="L48" s="315"/>
      <c r="M48" s="329">
        <f>L48*N63*L65*1.732/1000</f>
        <v>0</v>
      </c>
      <c r="N48" s="316"/>
      <c r="O48" s="312"/>
      <c r="P48" s="329">
        <f>O48*Q63*O65*1.732/1000</f>
        <v>0</v>
      </c>
      <c r="Q48" s="314"/>
      <c r="R48" s="312"/>
      <c r="S48" s="329">
        <f>R48*T63*R65*1.732/1000</f>
        <v>0</v>
      </c>
      <c r="T48" s="243"/>
    </row>
    <row r="49" spans="1:20" ht="12" customHeight="1">
      <c r="A49" s="534"/>
      <c r="B49" s="555"/>
      <c r="C49" s="67" t="s">
        <v>150</v>
      </c>
      <c r="D49" s="68"/>
      <c r="E49" s="73" t="s">
        <v>151</v>
      </c>
      <c r="F49" s="242"/>
      <c r="G49" s="242"/>
      <c r="H49" s="176"/>
      <c r="I49" s="312">
        <v>10</v>
      </c>
      <c r="J49" s="329">
        <f>I49*K63*I65*1.732/1000</f>
        <v>0.09493092</v>
      </c>
      <c r="K49" s="314"/>
      <c r="L49" s="315">
        <v>10</v>
      </c>
      <c r="M49" s="329">
        <f>L49*N63*L65*1.732/1000</f>
        <v>0.09297376</v>
      </c>
      <c r="N49" s="316"/>
      <c r="O49" s="312">
        <v>10</v>
      </c>
      <c r="P49" s="329">
        <f>O49*Q63*O65*1.732/1000</f>
        <v>0.093122712</v>
      </c>
      <c r="Q49" s="314"/>
      <c r="R49" s="312">
        <v>10</v>
      </c>
      <c r="S49" s="329">
        <f>R49*T63*R65*1.732/1000</f>
        <v>0.10038672</v>
      </c>
      <c r="T49" s="243"/>
    </row>
    <row r="50" spans="1:20" ht="12" customHeight="1">
      <c r="A50" s="534"/>
      <c r="B50" s="555"/>
      <c r="C50" s="67" t="s">
        <v>152</v>
      </c>
      <c r="D50" s="68"/>
      <c r="E50" s="73" t="s">
        <v>153</v>
      </c>
      <c r="F50" s="242"/>
      <c r="G50" s="242"/>
      <c r="H50" s="176"/>
      <c r="I50" s="312">
        <v>10</v>
      </c>
      <c r="J50" s="329">
        <f>I50*K63*I65*1.732/1000</f>
        <v>0.09493092</v>
      </c>
      <c r="K50" s="314"/>
      <c r="L50" s="315">
        <v>10</v>
      </c>
      <c r="M50" s="329">
        <f>L50*N63*L65*1.732/1000</f>
        <v>0.09297376</v>
      </c>
      <c r="N50" s="316"/>
      <c r="O50" s="312">
        <v>10</v>
      </c>
      <c r="P50" s="329">
        <f>O50*Q63*O65*1.732/1000</f>
        <v>0.093122712</v>
      </c>
      <c r="Q50" s="314"/>
      <c r="R50" s="312">
        <v>10</v>
      </c>
      <c r="S50" s="329">
        <f>R50*T63*R65*1.732/1000</f>
        <v>0.10038672</v>
      </c>
      <c r="T50" s="243"/>
    </row>
    <row r="51" spans="1:20" ht="12" customHeight="1">
      <c r="A51" s="534"/>
      <c r="B51" s="555"/>
      <c r="C51" s="67" t="s">
        <v>154</v>
      </c>
      <c r="D51" s="68"/>
      <c r="E51" s="73" t="s">
        <v>155</v>
      </c>
      <c r="F51" s="242"/>
      <c r="G51" s="242"/>
      <c r="H51" s="176"/>
      <c r="I51" s="312">
        <v>60</v>
      </c>
      <c r="J51" s="329">
        <f>I51*K63*I65*1.732/1000</f>
        <v>0.56958552</v>
      </c>
      <c r="K51" s="314"/>
      <c r="L51" s="315">
        <v>165</v>
      </c>
      <c r="M51" s="329">
        <f>L51*N63*L65*1.732/1000</f>
        <v>1.5340670399999998</v>
      </c>
      <c r="N51" s="316"/>
      <c r="O51" s="312">
        <v>150</v>
      </c>
      <c r="P51" s="329">
        <f>O51*Q63*O65*1.732/1000</f>
        <v>1.39684068</v>
      </c>
      <c r="Q51" s="314"/>
      <c r="R51" s="312">
        <v>165</v>
      </c>
      <c r="S51" s="329">
        <f>R51*T63*R65*1.732/1000</f>
        <v>1.65638088</v>
      </c>
      <c r="T51" s="243"/>
    </row>
    <row r="52" spans="1:20" ht="12" customHeight="1">
      <c r="A52" s="534"/>
      <c r="B52" s="555"/>
      <c r="C52" s="67" t="s">
        <v>156</v>
      </c>
      <c r="D52" s="68"/>
      <c r="E52" s="73" t="s">
        <v>157</v>
      </c>
      <c r="F52" s="242"/>
      <c r="G52" s="242"/>
      <c r="H52" s="176"/>
      <c r="I52" s="307">
        <v>31</v>
      </c>
      <c r="J52" s="324">
        <f>I52*K63*I65*1.732/1000</f>
        <v>0.29428585199999996</v>
      </c>
      <c r="K52" s="309"/>
      <c r="L52" s="310">
        <v>32</v>
      </c>
      <c r="M52" s="324">
        <f>L52*N63*L65*1.732/1000</f>
        <v>0.29751603199999993</v>
      </c>
      <c r="N52" s="311"/>
      <c r="O52" s="307">
        <v>30</v>
      </c>
      <c r="P52" s="324">
        <f>O52*Q63*O65*1.732/1000</f>
        <v>0.27936813599999993</v>
      </c>
      <c r="Q52" s="309"/>
      <c r="R52" s="307">
        <v>28</v>
      </c>
      <c r="S52" s="324">
        <f>R52*T63*R65*1.732/1000</f>
        <v>0.281082816</v>
      </c>
      <c r="T52" s="243"/>
    </row>
    <row r="53" spans="1:20" ht="12" customHeight="1">
      <c r="A53" s="534"/>
      <c r="B53" s="555"/>
      <c r="C53" s="67" t="s">
        <v>225</v>
      </c>
      <c r="D53" s="68"/>
      <c r="E53" s="73" t="s">
        <v>158</v>
      </c>
      <c r="F53" s="242"/>
      <c r="G53" s="242"/>
      <c r="H53" s="176"/>
      <c r="I53" s="312">
        <v>110</v>
      </c>
      <c r="J53" s="329">
        <f>I53*K63*I65*1.732/1000</f>
        <v>1.04424012</v>
      </c>
      <c r="K53" s="314"/>
      <c r="L53" s="315">
        <v>110</v>
      </c>
      <c r="M53" s="329">
        <f>L53*N63*L65*1.732/1000</f>
        <v>1.02271136</v>
      </c>
      <c r="N53" s="316"/>
      <c r="O53" s="312">
        <v>110</v>
      </c>
      <c r="P53" s="329">
        <f>O53*Q63*O65*1.732/1000</f>
        <v>1.024349832</v>
      </c>
      <c r="Q53" s="314"/>
      <c r="R53" s="312">
        <v>95</v>
      </c>
      <c r="S53" s="329">
        <f>R53*T63*R65*1.732/1000</f>
        <v>0.95367384</v>
      </c>
      <c r="T53" s="243"/>
    </row>
    <row r="54" spans="1:20" ht="12" customHeight="1">
      <c r="A54" s="534"/>
      <c r="B54" s="555"/>
      <c r="C54" s="67" t="s">
        <v>159</v>
      </c>
      <c r="D54" s="68"/>
      <c r="E54" s="73" t="s">
        <v>160</v>
      </c>
      <c r="F54" s="242"/>
      <c r="G54" s="242"/>
      <c r="H54" s="176"/>
      <c r="I54" s="307">
        <v>63</v>
      </c>
      <c r="J54" s="324">
        <f>I54*K63*I65*1.732/1000</f>
        <v>0.598064796</v>
      </c>
      <c r="K54" s="309"/>
      <c r="L54" s="310">
        <v>64</v>
      </c>
      <c r="M54" s="324">
        <f>L54*N63*L65*1.732/1000</f>
        <v>0.5950320639999999</v>
      </c>
      <c r="N54" s="311"/>
      <c r="O54" s="307">
        <v>63</v>
      </c>
      <c r="P54" s="324">
        <f>O54*Q63*O65*1.732/1000</f>
        <v>0.5866730856000001</v>
      </c>
      <c r="Q54" s="309"/>
      <c r="R54" s="307">
        <v>58</v>
      </c>
      <c r="S54" s="324">
        <f>R54*T63*R65*1.732/1000</f>
        <v>0.582242976</v>
      </c>
      <c r="T54" s="243"/>
    </row>
    <row r="55" spans="1:20" ht="12" customHeight="1">
      <c r="A55" s="534"/>
      <c r="B55" s="555"/>
      <c r="C55" s="67" t="s">
        <v>60</v>
      </c>
      <c r="D55" s="68"/>
      <c r="E55" s="73" t="s">
        <v>161</v>
      </c>
      <c r="F55" s="242"/>
      <c r="G55" s="242"/>
      <c r="H55" s="176"/>
      <c r="I55" s="312">
        <v>12</v>
      </c>
      <c r="J55" s="329">
        <f>I55*K63*I65*1.732/1000</f>
        <v>0.11391710399999998</v>
      </c>
      <c r="K55" s="314"/>
      <c r="L55" s="315">
        <v>20</v>
      </c>
      <c r="M55" s="329">
        <f>L55*N63*L65*1.732/1000</f>
        <v>0.18594752</v>
      </c>
      <c r="N55" s="316"/>
      <c r="O55" s="312">
        <v>20</v>
      </c>
      <c r="P55" s="329">
        <f>O55*Q63*O65*1.732/1000</f>
        <v>0.186245424</v>
      </c>
      <c r="Q55" s="314"/>
      <c r="R55" s="312">
        <v>12</v>
      </c>
      <c r="S55" s="329">
        <f>R55*T63*R65*1.732/1000</f>
        <v>0.12046406399999998</v>
      </c>
      <c r="T55" s="243"/>
    </row>
    <row r="56" spans="1:20" ht="12" customHeight="1">
      <c r="A56" s="534"/>
      <c r="B56" s="555"/>
      <c r="C56" s="330" t="s">
        <v>226</v>
      </c>
      <c r="D56" s="159"/>
      <c r="E56" s="172" t="s">
        <v>162</v>
      </c>
      <c r="F56" s="242"/>
      <c r="G56" s="242"/>
      <c r="H56" s="176"/>
      <c r="I56" s="307">
        <v>4</v>
      </c>
      <c r="J56" s="324">
        <f>I56*K63*I65*1.732/1000</f>
        <v>0.03797236799999999</v>
      </c>
      <c r="K56" s="309"/>
      <c r="L56" s="310">
        <v>12</v>
      </c>
      <c r="M56" s="324">
        <f>L56*N63*L65*1.732/1000</f>
        <v>0.111568512</v>
      </c>
      <c r="N56" s="311"/>
      <c r="O56" s="307">
        <v>5</v>
      </c>
      <c r="P56" s="324">
        <f>O56*Q63*O65*1.732/1000</f>
        <v>0.046561356</v>
      </c>
      <c r="Q56" s="309"/>
      <c r="R56" s="307">
        <v>4</v>
      </c>
      <c r="S56" s="324">
        <f>R56*T63*R65*1.732/1000</f>
        <v>0.040154688</v>
      </c>
      <c r="T56" s="243"/>
    </row>
    <row r="57" spans="1:20" ht="12" customHeight="1">
      <c r="A57" s="534"/>
      <c r="B57" s="555"/>
      <c r="C57" s="67" t="s">
        <v>223</v>
      </c>
      <c r="D57" s="68"/>
      <c r="E57" s="73" t="s">
        <v>227</v>
      </c>
      <c r="F57" s="331"/>
      <c r="G57" s="242"/>
      <c r="H57" s="176"/>
      <c r="I57" s="332">
        <v>190</v>
      </c>
      <c r="J57" s="329">
        <f>I57*K63*I65*1.732/1000</f>
        <v>1.80368748</v>
      </c>
      <c r="K57" s="333"/>
      <c r="L57" s="334">
        <v>185</v>
      </c>
      <c r="M57" s="329">
        <f>L57*N63*L65*1.732/1000</f>
        <v>1.72001456</v>
      </c>
      <c r="N57" s="335"/>
      <c r="O57" s="332">
        <v>185</v>
      </c>
      <c r="P57" s="329">
        <f>O57*Q63*O65*1.732/1000</f>
        <v>1.7227701719999997</v>
      </c>
      <c r="Q57" s="333"/>
      <c r="R57" s="332">
        <v>185</v>
      </c>
      <c r="S57" s="329">
        <f>R57*T63*R65*1.732/1000</f>
        <v>1.8571543199999998</v>
      </c>
      <c r="T57" s="336"/>
    </row>
    <row r="58" spans="1:22" ht="12" customHeight="1" thickBot="1">
      <c r="A58" s="534"/>
      <c r="B58" s="556"/>
      <c r="C58" s="594" t="s">
        <v>186</v>
      </c>
      <c r="D58" s="595"/>
      <c r="E58" s="337"/>
      <c r="F58" s="274"/>
      <c r="G58" s="274"/>
      <c r="H58" s="294"/>
      <c r="I58" s="338">
        <f>I41+I42+I43+I44+I45+I46+I47+I48+I49+I50+I51+I52+I53+I54+I55+I56+I57</f>
        <v>1716</v>
      </c>
      <c r="J58" s="339">
        <f>J41+J42+J43+J44+J45+J46+J47+J48+J49+J50+J51+J52+J53+J54+J55+J56+J57</f>
        <v>16.290145871999997</v>
      </c>
      <c r="K58" s="340"/>
      <c r="L58" s="338">
        <f>L41+L42+L43+L44+L45+L46+L47+L48+L49+L50+L51+L52+L53+L54+L55+L56+L57</f>
        <v>1932</v>
      </c>
      <c r="M58" s="339">
        <f>M41+M42+M43+M44+M45+M46+M47+M48+M49+M50+M51+M52+M53+M54+M55+M56+M57</f>
        <v>17.962530431999998</v>
      </c>
      <c r="N58" s="341"/>
      <c r="O58" s="338">
        <f>O41+O42+O43+O44+O45+O46+O47+O48+O49+O50+O51+O52+O53+O54+O55+O56+O57</f>
        <v>1859</v>
      </c>
      <c r="P58" s="339">
        <f>P41+P42+P43+P44+P45+P46+P47+P48+P49+P50+P51+P52+P53+P54+P55+P56+P57</f>
        <v>17.311512160799996</v>
      </c>
      <c r="Q58" s="340"/>
      <c r="R58" s="338">
        <f>R41+R42+R43+R44+R45+R46+R47+R48+R49+R50+R51+R52+R53+R54+R55+R56+R57</f>
        <v>1680</v>
      </c>
      <c r="S58" s="342">
        <f>S41+S42+S43+S44+S45+S46+S47+S48+S49+S50+S51+S52+S53+S54+S55+S56+S57</f>
        <v>16.86496896</v>
      </c>
      <c r="T58" s="275"/>
      <c r="V58" s="77"/>
    </row>
    <row r="59" spans="1:20" ht="12" customHeight="1">
      <c r="A59" s="534"/>
      <c r="B59" s="548" t="s">
        <v>95</v>
      </c>
      <c r="C59" s="549"/>
      <c r="D59" s="550"/>
      <c r="E59" s="570" t="s">
        <v>100</v>
      </c>
      <c r="F59" s="571"/>
      <c r="G59" s="571"/>
      <c r="H59" s="572"/>
      <c r="I59" s="253"/>
      <c r="J59" s="254"/>
      <c r="K59" s="255"/>
      <c r="L59" s="280"/>
      <c r="M59" s="254"/>
      <c r="N59" s="256"/>
      <c r="O59" s="253"/>
      <c r="P59" s="343"/>
      <c r="Q59" s="255"/>
      <c r="R59" s="253"/>
      <c r="S59" s="256"/>
      <c r="T59" s="255"/>
    </row>
    <row r="60" spans="1:20" ht="12" customHeight="1" thickBot="1">
      <c r="A60" s="534"/>
      <c r="B60" s="560" t="s">
        <v>96</v>
      </c>
      <c r="C60" s="579"/>
      <c r="D60" s="561"/>
      <c r="E60" s="573" t="s">
        <v>100</v>
      </c>
      <c r="F60" s="574"/>
      <c r="G60" s="574"/>
      <c r="H60" s="575"/>
      <c r="I60" s="344"/>
      <c r="J60" s="331"/>
      <c r="K60" s="336"/>
      <c r="L60" s="345"/>
      <c r="M60" s="331"/>
      <c r="N60" s="346"/>
      <c r="O60" s="344"/>
      <c r="P60" s="331"/>
      <c r="Q60" s="336"/>
      <c r="R60" s="344"/>
      <c r="S60" s="346"/>
      <c r="T60" s="336"/>
    </row>
    <row r="61" spans="1:20" ht="12" customHeight="1">
      <c r="A61" s="534"/>
      <c r="B61" s="548" t="s">
        <v>98</v>
      </c>
      <c r="C61" s="605"/>
      <c r="D61" s="255" t="s">
        <v>10</v>
      </c>
      <c r="E61" s="543"/>
      <c r="F61" s="559"/>
      <c r="G61" s="559"/>
      <c r="H61" s="544"/>
      <c r="I61" s="251"/>
      <c r="J61" s="254"/>
      <c r="K61" s="252"/>
      <c r="L61" s="251"/>
      <c r="M61" s="254"/>
      <c r="N61" s="252"/>
      <c r="O61" s="251"/>
      <c r="P61" s="254"/>
      <c r="Q61" s="252"/>
      <c r="R61" s="251"/>
      <c r="S61" s="254"/>
      <c r="T61" s="252"/>
    </row>
    <row r="62" spans="1:20" ht="12" customHeight="1">
      <c r="A62" s="534"/>
      <c r="B62" s="551"/>
      <c r="C62" s="606"/>
      <c r="D62" s="243"/>
      <c r="E62" s="536"/>
      <c r="F62" s="582"/>
      <c r="G62" s="582"/>
      <c r="H62" s="537"/>
      <c r="I62" s="238" t="s">
        <v>187</v>
      </c>
      <c r="J62" s="242"/>
      <c r="K62" s="239" t="s">
        <v>188</v>
      </c>
      <c r="L62" s="238" t="s">
        <v>187</v>
      </c>
      <c r="M62" s="242"/>
      <c r="N62" s="239" t="s">
        <v>188</v>
      </c>
      <c r="O62" s="238" t="s">
        <v>187</v>
      </c>
      <c r="P62" s="242"/>
      <c r="Q62" s="239" t="s">
        <v>188</v>
      </c>
      <c r="R62" s="238" t="s">
        <v>187</v>
      </c>
      <c r="S62" s="242"/>
      <c r="T62" s="239" t="s">
        <v>188</v>
      </c>
    </row>
    <row r="63" spans="1:20" ht="12" customHeight="1" thickBot="1">
      <c r="A63" s="534"/>
      <c r="B63" s="538"/>
      <c r="C63" s="607"/>
      <c r="D63" s="275" t="s">
        <v>23</v>
      </c>
      <c r="E63" s="560"/>
      <c r="F63" s="579"/>
      <c r="G63" s="579"/>
      <c r="H63" s="561"/>
      <c r="I63" s="347" t="s">
        <v>228</v>
      </c>
      <c r="J63" s="348"/>
      <c r="K63" s="349" t="s">
        <v>228</v>
      </c>
      <c r="L63" s="347" t="s">
        <v>229</v>
      </c>
      <c r="M63" s="348"/>
      <c r="N63" s="349" t="s">
        <v>230</v>
      </c>
      <c r="O63" s="347" t="s">
        <v>229</v>
      </c>
      <c r="P63" s="348"/>
      <c r="Q63" s="349" t="s">
        <v>231</v>
      </c>
      <c r="R63" s="347" t="s">
        <v>228</v>
      </c>
      <c r="S63" s="350"/>
      <c r="T63" s="349" t="s">
        <v>228</v>
      </c>
    </row>
    <row r="64" spans="1:20" ht="12" customHeight="1">
      <c r="A64" s="534"/>
      <c r="B64" s="596" t="s">
        <v>232</v>
      </c>
      <c r="C64" s="597"/>
      <c r="D64" s="598"/>
      <c r="E64" s="570" t="s">
        <v>163</v>
      </c>
      <c r="F64" s="571"/>
      <c r="G64" s="571"/>
      <c r="H64" s="572"/>
      <c r="I64" s="588">
        <v>0.86</v>
      </c>
      <c r="J64" s="589"/>
      <c r="K64" s="590"/>
      <c r="L64" s="588">
        <v>0.89</v>
      </c>
      <c r="M64" s="589"/>
      <c r="N64" s="590"/>
      <c r="O64" s="588">
        <v>0.88</v>
      </c>
      <c r="P64" s="589"/>
      <c r="Q64" s="590"/>
      <c r="R64" s="591">
        <v>0.91</v>
      </c>
      <c r="S64" s="592"/>
      <c r="T64" s="593"/>
    </row>
    <row r="65" spans="1:23" ht="12" customHeight="1">
      <c r="A65" s="534"/>
      <c r="B65" s="599"/>
      <c r="C65" s="600"/>
      <c r="D65" s="601"/>
      <c r="E65" s="576" t="s">
        <v>164</v>
      </c>
      <c r="F65" s="577"/>
      <c r="G65" s="577"/>
      <c r="H65" s="578"/>
      <c r="I65" s="585">
        <v>0.87</v>
      </c>
      <c r="J65" s="586"/>
      <c r="K65" s="587"/>
      <c r="L65" s="585">
        <v>0.88</v>
      </c>
      <c r="M65" s="586"/>
      <c r="N65" s="587"/>
      <c r="O65" s="585">
        <v>0.87</v>
      </c>
      <c r="P65" s="586"/>
      <c r="Q65" s="587"/>
      <c r="R65" s="585">
        <v>0.92</v>
      </c>
      <c r="S65" s="586"/>
      <c r="T65" s="587"/>
      <c r="W65" s="78"/>
    </row>
    <row r="66" spans="1:20" ht="13.5" customHeight="1">
      <c r="A66" s="534"/>
      <c r="B66" s="599"/>
      <c r="C66" s="600"/>
      <c r="D66" s="601"/>
      <c r="E66" s="576" t="s">
        <v>100</v>
      </c>
      <c r="F66" s="577"/>
      <c r="G66" s="577"/>
      <c r="H66" s="578"/>
      <c r="I66" s="536"/>
      <c r="J66" s="582"/>
      <c r="K66" s="537"/>
      <c r="L66" s="536"/>
      <c r="M66" s="582"/>
      <c r="N66" s="537"/>
      <c r="O66" s="536"/>
      <c r="P66" s="582"/>
      <c r="Q66" s="537"/>
      <c r="R66" s="536"/>
      <c r="S66" s="582"/>
      <c r="T66" s="537"/>
    </row>
    <row r="67" spans="1:20" ht="13.5" customHeight="1" thickBot="1">
      <c r="A67" s="534"/>
      <c r="B67" s="602"/>
      <c r="C67" s="603"/>
      <c r="D67" s="604"/>
      <c r="E67" s="573" t="s">
        <v>100</v>
      </c>
      <c r="F67" s="574"/>
      <c r="G67" s="574"/>
      <c r="H67" s="575"/>
      <c r="I67" s="560"/>
      <c r="J67" s="579"/>
      <c r="K67" s="561"/>
      <c r="L67" s="560"/>
      <c r="M67" s="579"/>
      <c r="N67" s="561"/>
      <c r="O67" s="560"/>
      <c r="P67" s="579"/>
      <c r="Q67" s="561"/>
      <c r="R67" s="560"/>
      <c r="S67" s="579"/>
      <c r="T67" s="561"/>
    </row>
    <row r="68" spans="1:20" ht="13.5" customHeight="1">
      <c r="A68" s="534"/>
      <c r="B68" s="548" t="s">
        <v>101</v>
      </c>
      <c r="C68" s="549"/>
      <c r="D68" s="549"/>
      <c r="E68" s="612" t="s">
        <v>233</v>
      </c>
      <c r="F68" s="613"/>
      <c r="G68" s="613"/>
      <c r="H68" s="614"/>
      <c r="I68" s="356">
        <f>((J8*J8+K8*K8)/($C$8*$C$8))*$D$73</f>
        <v>0.015446942598648386</v>
      </c>
      <c r="J68" s="357" t="s">
        <v>103</v>
      </c>
      <c r="K68" s="358">
        <f>($C$73/100)*((J8*J8+K8*K8)/$C$8)</f>
        <v>0.3986307767393132</v>
      </c>
      <c r="L68" s="356">
        <f>((M8*M8+N8*N8)/($C$8*$C$8))*$D$73</f>
        <v>0.021841668716926443</v>
      </c>
      <c r="M68" s="357" t="s">
        <v>103</v>
      </c>
      <c r="N68" s="358">
        <f>($C$73/100)*((M8*M8+N8*N8)/$C$8)</f>
        <v>0.5636559668884245</v>
      </c>
      <c r="O68" s="356">
        <f>((P8*P8+Q8*Q8)/($C$8*$C$8))*$D$73</f>
        <v>0.02033065988066282</v>
      </c>
      <c r="P68" s="357" t="s">
        <v>103</v>
      </c>
      <c r="Q68" s="358">
        <f>($C$73/100)*((P8*P8+Q8*Q8)/$C$8)</f>
        <v>0.524662190468718</v>
      </c>
      <c r="R68" s="356">
        <f>((S8*S8+T8*T8)/($C$8*$C$8))*$D$73</f>
        <v>0.019477363159178303</v>
      </c>
      <c r="S68" s="357" t="s">
        <v>103</v>
      </c>
      <c r="T68" s="358">
        <f>($C$73/100)*((S8*S8+T8*T8)/$C$8)</f>
        <v>0.5026416299142787</v>
      </c>
    </row>
    <row r="69" spans="1:20" ht="13.5" customHeight="1">
      <c r="A69" s="534"/>
      <c r="B69" s="551"/>
      <c r="C69" s="552"/>
      <c r="D69" s="552"/>
      <c r="E69" s="567" t="s">
        <v>233</v>
      </c>
      <c r="F69" s="568"/>
      <c r="G69" s="568"/>
      <c r="H69" s="569"/>
      <c r="I69" s="361">
        <f>((J12*J12+K12*K12)/($C$12*$C$12))*$D$74</f>
        <v>0.02709415984341904</v>
      </c>
      <c r="J69" s="362" t="s">
        <v>103</v>
      </c>
      <c r="K69" s="363">
        <f>($C$74/100)*((J12*J12+K12*K12)/$C$12)</f>
        <v>0.6892955944493726</v>
      </c>
      <c r="L69" s="361">
        <f>((M12*M12+N12*N12)/($C$12*$C$12))*$D$74</f>
        <v>0.03294282020104571</v>
      </c>
      <c r="M69" s="362" t="s">
        <v>103</v>
      </c>
      <c r="N69" s="363">
        <f>($C$74/100)*((M12*M12+N12*N12)/$C$12)</f>
        <v>0.8380898675045663</v>
      </c>
      <c r="O69" s="361">
        <f>((P12*P12+Q12*Q12)/($C$12*$C$12))*$D$74</f>
        <v>0.03059819108126902</v>
      </c>
      <c r="P69" s="362" t="s">
        <v>103</v>
      </c>
      <c r="Q69" s="363">
        <f>($C$74/100)*((P12*P12+Q12*Q12)/$C$12)</f>
        <v>0.7784407574299342</v>
      </c>
      <c r="R69" s="361">
        <f>((S12*S12+T12*T12)/($C$12*$C$12))*$D$74</f>
        <v>0.02904001487602205</v>
      </c>
      <c r="S69" s="362" t="s">
        <v>103</v>
      </c>
      <c r="T69" s="363">
        <f>($C$74/100)*((S12*S12+T12*T12)/$C$12)</f>
        <v>0.7387995949115306</v>
      </c>
    </row>
    <row r="70" spans="1:20" ht="12.75" customHeight="1">
      <c r="A70" s="534"/>
      <c r="B70" s="551"/>
      <c r="C70" s="552"/>
      <c r="D70" s="552"/>
      <c r="E70" s="567" t="s">
        <v>233</v>
      </c>
      <c r="F70" s="568"/>
      <c r="G70" s="568"/>
      <c r="H70" s="569"/>
      <c r="I70" s="240"/>
      <c r="J70" s="364" t="s">
        <v>103</v>
      </c>
      <c r="K70" s="239"/>
      <c r="L70" s="238"/>
      <c r="M70" s="364" t="s">
        <v>103</v>
      </c>
      <c r="N70" s="239"/>
      <c r="O70" s="238"/>
      <c r="P70" s="364" t="s">
        <v>103</v>
      </c>
      <c r="Q70" s="239"/>
      <c r="R70" s="238"/>
      <c r="S70" s="364" t="s">
        <v>103</v>
      </c>
      <c r="T70" s="239"/>
    </row>
    <row r="71" spans="1:20" ht="14.25" customHeight="1" thickBot="1">
      <c r="A71" s="534"/>
      <c r="B71" s="551"/>
      <c r="C71" s="552"/>
      <c r="D71" s="552"/>
      <c r="E71" s="608" t="s">
        <v>233</v>
      </c>
      <c r="F71" s="609"/>
      <c r="G71" s="609"/>
      <c r="H71" s="610"/>
      <c r="I71" s="245"/>
      <c r="J71" s="367" t="s">
        <v>103</v>
      </c>
      <c r="K71" s="260"/>
      <c r="L71" s="259"/>
      <c r="M71" s="367" t="s">
        <v>103</v>
      </c>
      <c r="N71" s="260"/>
      <c r="O71" s="259"/>
      <c r="P71" s="367" t="s">
        <v>103</v>
      </c>
      <c r="Q71" s="260"/>
      <c r="R71" s="259"/>
      <c r="S71" s="367" t="s">
        <v>103</v>
      </c>
      <c r="T71" s="260"/>
    </row>
    <row r="72" spans="1:20" ht="14.25" customHeight="1">
      <c r="A72" s="534"/>
      <c r="B72" s="368"/>
      <c r="C72" s="369" t="s">
        <v>169</v>
      </c>
      <c r="D72" s="370" t="s">
        <v>170</v>
      </c>
      <c r="E72" s="354"/>
      <c r="F72" s="549" t="s">
        <v>234</v>
      </c>
      <c r="G72" s="549"/>
      <c r="H72" s="355"/>
      <c r="I72" s="371">
        <f>J8+$H$6+I68</f>
        <v>12.32510357459865</v>
      </c>
      <c r="J72" s="372" t="s">
        <v>103</v>
      </c>
      <c r="K72" s="371">
        <f>K8+$H$7+K68</f>
        <v>0.5466307767393132</v>
      </c>
      <c r="L72" s="373">
        <f>M8+$H$6+L68</f>
        <v>14.650892244716928</v>
      </c>
      <c r="M72" s="372" t="s">
        <v>103</v>
      </c>
      <c r="N72" s="374">
        <f>N8+$H$7+N68</f>
        <v>0.7116559668884245</v>
      </c>
      <c r="O72" s="371">
        <f>P8+$H$6+O68</f>
        <v>14.135870947880667</v>
      </c>
      <c r="P72" s="372" t="s">
        <v>103</v>
      </c>
      <c r="Q72" s="371">
        <f>Q8+$H$7+Q68</f>
        <v>0.672662190468718</v>
      </c>
      <c r="R72" s="373">
        <f>S8+$H$6+R68</f>
        <v>13.83657153515918</v>
      </c>
      <c r="S72" s="372" t="s">
        <v>103</v>
      </c>
      <c r="T72" s="374">
        <f>T8+$H$7+T68</f>
        <v>0.6506416299142788</v>
      </c>
    </row>
    <row r="73" spans="1:20" ht="12.75" customHeight="1">
      <c r="A73" s="534"/>
      <c r="B73" s="375" t="s">
        <v>171</v>
      </c>
      <c r="C73" s="133">
        <v>10.6</v>
      </c>
      <c r="D73" s="134">
        <v>0.1643</v>
      </c>
      <c r="E73" s="359"/>
      <c r="F73" s="582" t="s">
        <v>235</v>
      </c>
      <c r="G73" s="582"/>
      <c r="H73" s="360"/>
      <c r="I73" s="352">
        <f>J12+$H$10+I69</f>
        <v>16.365120031843414</v>
      </c>
      <c r="J73" s="364" t="s">
        <v>103</v>
      </c>
      <c r="K73" s="352">
        <f>K12+$H$11+K69</f>
        <v>0.8812955944493726</v>
      </c>
      <c r="L73" s="351">
        <f>M12+$H$10+L69</f>
        <v>18.043353252201044</v>
      </c>
      <c r="M73" s="364" t="s">
        <v>103</v>
      </c>
      <c r="N73" s="353">
        <f>N12+$H$11+N69</f>
        <v>1.0300898675045662</v>
      </c>
      <c r="O73" s="352">
        <f>P12+$H$10+O69</f>
        <v>17.389990351881263</v>
      </c>
      <c r="P73" s="364" t="s">
        <v>103</v>
      </c>
      <c r="Q73" s="352">
        <f>Q12+$H$11+Q69</f>
        <v>0.9704407574299343</v>
      </c>
      <c r="R73" s="351">
        <f>S12+$H$10+R69</f>
        <v>16.94188897487602</v>
      </c>
      <c r="S73" s="364" t="s">
        <v>103</v>
      </c>
      <c r="T73" s="353">
        <f>T12+$H$11+T69</f>
        <v>0.9307995949115306</v>
      </c>
    </row>
    <row r="74" spans="1:20" ht="12.75" customHeight="1" thickBot="1">
      <c r="A74" s="534"/>
      <c r="B74" s="376" t="s">
        <v>172</v>
      </c>
      <c r="C74" s="135">
        <v>10.39</v>
      </c>
      <c r="D74" s="136">
        <v>0.16336</v>
      </c>
      <c r="E74" s="359"/>
      <c r="F74" s="611" t="s">
        <v>236</v>
      </c>
      <c r="G74" s="611"/>
      <c r="H74" s="360"/>
      <c r="I74" s="240"/>
      <c r="J74" s="364" t="s">
        <v>103</v>
      </c>
      <c r="K74" s="240"/>
      <c r="L74" s="238"/>
      <c r="M74" s="364" t="s">
        <v>103</v>
      </c>
      <c r="N74" s="239"/>
      <c r="O74" s="240"/>
      <c r="P74" s="364" t="s">
        <v>103</v>
      </c>
      <c r="Q74" s="240"/>
      <c r="R74" s="238"/>
      <c r="S74" s="364" t="s">
        <v>103</v>
      </c>
      <c r="T74" s="239"/>
    </row>
    <row r="75" spans="1:20" ht="13.5" customHeight="1" thickBot="1">
      <c r="A75" s="534"/>
      <c r="B75" s="219"/>
      <c r="C75" s="220"/>
      <c r="D75" s="221"/>
      <c r="E75" s="365"/>
      <c r="F75" s="554" t="s">
        <v>237</v>
      </c>
      <c r="G75" s="554"/>
      <c r="H75" s="366"/>
      <c r="I75" s="227"/>
      <c r="J75" s="377" t="s">
        <v>103</v>
      </c>
      <c r="K75" s="227"/>
      <c r="L75" s="226"/>
      <c r="M75" s="377" t="s">
        <v>103</v>
      </c>
      <c r="N75" s="228"/>
      <c r="O75" s="227"/>
      <c r="P75" s="377" t="s">
        <v>103</v>
      </c>
      <c r="Q75" s="227"/>
      <c r="R75" s="226"/>
      <c r="S75" s="377" t="s">
        <v>103</v>
      </c>
      <c r="T75" s="228"/>
    </row>
    <row r="76" spans="1:20" ht="14.25" customHeight="1" thickBot="1">
      <c r="A76" s="534"/>
      <c r="B76" s="551"/>
      <c r="C76" s="552"/>
      <c r="D76" s="553"/>
      <c r="E76" s="580" t="s">
        <v>238</v>
      </c>
      <c r="F76" s="580"/>
      <c r="G76" s="580"/>
      <c r="H76" s="581"/>
      <c r="I76" s="109">
        <f>I72+I73</f>
        <v>28.690223606442064</v>
      </c>
      <c r="J76" s="95" t="s">
        <v>103</v>
      </c>
      <c r="K76" s="1">
        <f>K72+K73</f>
        <v>1.4279263711886858</v>
      </c>
      <c r="L76" s="109">
        <f>L72+L73</f>
        <v>32.69424549691797</v>
      </c>
      <c r="M76" s="95" t="s">
        <v>103</v>
      </c>
      <c r="N76" s="1">
        <f>N72+N73</f>
        <v>1.7417458343929906</v>
      </c>
      <c r="O76" s="109">
        <f>O72+O73</f>
        <v>31.525861299761928</v>
      </c>
      <c r="P76" s="95" t="s">
        <v>103</v>
      </c>
      <c r="Q76" s="1">
        <f>Q72+Q73</f>
        <v>1.6431029478986523</v>
      </c>
      <c r="R76" s="109">
        <f>R72+R73</f>
        <v>30.7784605100352</v>
      </c>
      <c r="S76" s="95" t="s">
        <v>103</v>
      </c>
      <c r="T76" s="1">
        <f>T72+T73</f>
        <v>1.5814412248258094</v>
      </c>
    </row>
    <row r="77" spans="1:20" ht="14.25" customHeight="1" thickBot="1">
      <c r="A77" s="534"/>
      <c r="B77" s="378"/>
      <c r="C77" s="379"/>
      <c r="D77" s="380"/>
      <c r="E77" s="541" t="s">
        <v>110</v>
      </c>
      <c r="F77" s="541"/>
      <c r="G77" s="541"/>
      <c r="H77" s="542"/>
      <c r="I77" s="615" t="s">
        <v>239</v>
      </c>
      <c r="J77" s="615"/>
      <c r="K77" s="615"/>
      <c r="L77" s="615" t="s">
        <v>240</v>
      </c>
      <c r="M77" s="615"/>
      <c r="N77" s="615"/>
      <c r="O77" s="615" t="s">
        <v>241</v>
      </c>
      <c r="P77" s="615"/>
      <c r="Q77" s="615"/>
      <c r="R77" s="615" t="s">
        <v>242</v>
      </c>
      <c r="S77" s="615"/>
      <c r="T77" s="615"/>
    </row>
    <row r="78" spans="1:20" ht="13.5" thickBot="1">
      <c r="A78" s="535"/>
      <c r="B78" s="616" t="s">
        <v>111</v>
      </c>
      <c r="C78" s="617"/>
      <c r="D78" s="617"/>
      <c r="E78" s="618"/>
      <c r="F78" s="618"/>
      <c r="G78" s="618"/>
      <c r="H78" s="618"/>
      <c r="I78" s="618"/>
      <c r="J78" s="618"/>
      <c r="K78" s="618"/>
      <c r="L78" s="618"/>
      <c r="M78" s="618"/>
      <c r="N78" s="618"/>
      <c r="O78" s="618"/>
      <c r="P78" s="618"/>
      <c r="Q78" s="618"/>
      <c r="R78" s="618"/>
      <c r="S78" s="618"/>
      <c r="T78" s="619"/>
    </row>
    <row r="81" spans="2:18" ht="12.75">
      <c r="B81" s="532"/>
      <c r="C81" s="532"/>
      <c r="D81" s="532"/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P81" s="532"/>
      <c r="Q81" s="532"/>
      <c r="R81" s="532"/>
    </row>
  </sheetData>
  <sheetProtection/>
  <mergeCells count="90">
    <mergeCell ref="R77:T77"/>
    <mergeCell ref="B78:T78"/>
    <mergeCell ref="E77:H77"/>
    <mergeCell ref="I77:K77"/>
    <mergeCell ref="L77:N77"/>
    <mergeCell ref="O77:Q77"/>
    <mergeCell ref="R66:T66"/>
    <mergeCell ref="I67:K67"/>
    <mergeCell ref="L67:N67"/>
    <mergeCell ref="O67:Q67"/>
    <mergeCell ref="R67:T67"/>
    <mergeCell ref="I66:K66"/>
    <mergeCell ref="L66:N66"/>
    <mergeCell ref="O66:Q66"/>
    <mergeCell ref="L65:N65"/>
    <mergeCell ref="C58:D58"/>
    <mergeCell ref="B59:D59"/>
    <mergeCell ref="B60:D60"/>
    <mergeCell ref="B64:D67"/>
    <mergeCell ref="B61:C63"/>
    <mergeCell ref="E66:H66"/>
    <mergeCell ref="E67:H67"/>
    <mergeCell ref="E6:F6"/>
    <mergeCell ref="R65:T65"/>
    <mergeCell ref="E62:H62"/>
    <mergeCell ref="O65:Q65"/>
    <mergeCell ref="E64:H64"/>
    <mergeCell ref="I64:K64"/>
    <mergeCell ref="L64:N64"/>
    <mergeCell ref="O64:Q64"/>
    <mergeCell ref="R64:T64"/>
    <mergeCell ref="I65:K65"/>
    <mergeCell ref="F75:G75"/>
    <mergeCell ref="B76:D76"/>
    <mergeCell ref="E76:H76"/>
    <mergeCell ref="F72:G72"/>
    <mergeCell ref="F73:G73"/>
    <mergeCell ref="F74:G74"/>
    <mergeCell ref="B68:D71"/>
    <mergeCell ref="E70:H70"/>
    <mergeCell ref="E59:H59"/>
    <mergeCell ref="E60:H60"/>
    <mergeCell ref="E65:H65"/>
    <mergeCell ref="E61:H61"/>
    <mergeCell ref="E63:H63"/>
    <mergeCell ref="E71:H71"/>
    <mergeCell ref="E69:H69"/>
    <mergeCell ref="E68:H68"/>
    <mergeCell ref="R17:T17"/>
    <mergeCell ref="I17:K17"/>
    <mergeCell ref="L17:N17"/>
    <mergeCell ref="O17:Q17"/>
    <mergeCell ref="R13:T13"/>
    <mergeCell ref="E14:F14"/>
    <mergeCell ref="E15:F15"/>
    <mergeCell ref="I13:K13"/>
    <mergeCell ref="L13:N13"/>
    <mergeCell ref="E13:F13"/>
    <mergeCell ref="G13:H13"/>
    <mergeCell ref="L9:N9"/>
    <mergeCell ref="O9:Q9"/>
    <mergeCell ref="O13:Q13"/>
    <mergeCell ref="E16:F16"/>
    <mergeCell ref="I9:K9"/>
    <mergeCell ref="E9:F9"/>
    <mergeCell ref="G9:H9"/>
    <mergeCell ref="G21:H21"/>
    <mergeCell ref="E17:H17"/>
    <mergeCell ref="E12:F12"/>
    <mergeCell ref="C21:F22"/>
    <mergeCell ref="A1:T2"/>
    <mergeCell ref="B3:D5"/>
    <mergeCell ref="E3:F5"/>
    <mergeCell ref="G3:H5"/>
    <mergeCell ref="I3:K3"/>
    <mergeCell ref="L3:N3"/>
    <mergeCell ref="O3:Q3"/>
    <mergeCell ref="A3:A78"/>
    <mergeCell ref="B21:B58"/>
    <mergeCell ref="C40:D40"/>
    <mergeCell ref="C39:D39"/>
    <mergeCell ref="B81:R81"/>
    <mergeCell ref="R3:T3"/>
    <mergeCell ref="B6:B20"/>
    <mergeCell ref="E7:F7"/>
    <mergeCell ref="E8:F8"/>
    <mergeCell ref="R9:T9"/>
    <mergeCell ref="E10:F10"/>
    <mergeCell ref="E11:F11"/>
    <mergeCell ref="C18:C2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tabSelected="1" view="pageBreakPreview" zoomScaleSheetLayoutView="100" zoomScalePageLayoutView="0" workbookViewId="0" topLeftCell="A1">
      <selection activeCell="R62" sqref="R62"/>
    </sheetView>
  </sheetViews>
  <sheetFormatPr defaultColWidth="9.140625" defaultRowHeight="12.75"/>
  <cols>
    <col min="1" max="1" width="5.140625" style="0" customWidth="1"/>
    <col min="2" max="2" width="4.00390625" style="0" customWidth="1"/>
    <col min="3" max="3" width="9.00390625" style="0" customWidth="1"/>
    <col min="4" max="4" width="11.00390625" style="0" customWidth="1"/>
    <col min="5" max="5" width="8.00390625" style="0" customWidth="1"/>
    <col min="6" max="20" width="6.28125" style="0" customWidth="1"/>
  </cols>
  <sheetData>
    <row r="1" spans="1:20" ht="15.75" customHeight="1">
      <c r="A1" s="499" t="s">
        <v>215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</row>
    <row r="2" spans="1:20" ht="14.25" customHeight="1" thickBot="1">
      <c r="A2" s="500"/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</row>
    <row r="3" spans="1:20" ht="14.25" customHeight="1" thickBot="1">
      <c r="A3" s="501" t="s">
        <v>0</v>
      </c>
      <c r="B3" s="505"/>
      <c r="C3" s="506"/>
      <c r="D3" s="507"/>
      <c r="E3" s="505" t="s">
        <v>1</v>
      </c>
      <c r="F3" s="507"/>
      <c r="G3" s="506" t="s">
        <v>2</v>
      </c>
      <c r="H3" s="507"/>
      <c r="I3" s="514" t="s">
        <v>175</v>
      </c>
      <c r="J3" s="515"/>
      <c r="K3" s="516"/>
      <c r="L3" s="514" t="s">
        <v>176</v>
      </c>
      <c r="M3" s="515"/>
      <c r="N3" s="515"/>
      <c r="O3" s="514" t="s">
        <v>211</v>
      </c>
      <c r="P3" s="515"/>
      <c r="Q3" s="516"/>
      <c r="R3" s="514" t="s">
        <v>212</v>
      </c>
      <c r="S3" s="515"/>
      <c r="T3" s="516"/>
    </row>
    <row r="4" spans="1:20" ht="11.25" customHeight="1">
      <c r="A4" s="502"/>
      <c r="B4" s="508"/>
      <c r="C4" s="509"/>
      <c r="D4" s="510"/>
      <c r="E4" s="508"/>
      <c r="F4" s="510"/>
      <c r="G4" s="509"/>
      <c r="H4" s="509"/>
      <c r="I4" s="5" t="s">
        <v>3</v>
      </c>
      <c r="J4" s="6" t="s">
        <v>4</v>
      </c>
      <c r="K4" s="7" t="s">
        <v>5</v>
      </c>
      <c r="L4" s="5" t="s">
        <v>3</v>
      </c>
      <c r="M4" s="6" t="s">
        <v>4</v>
      </c>
      <c r="N4" s="7" t="s">
        <v>5</v>
      </c>
      <c r="O4" s="5" t="s">
        <v>3</v>
      </c>
      <c r="P4" s="6" t="s">
        <v>4</v>
      </c>
      <c r="Q4" s="7" t="s">
        <v>5</v>
      </c>
      <c r="R4" s="5" t="s">
        <v>3</v>
      </c>
      <c r="S4" s="6" t="s">
        <v>4</v>
      </c>
      <c r="T4" s="7" t="s">
        <v>5</v>
      </c>
    </row>
    <row r="5" spans="1:20" ht="13.5" customHeight="1" thickBot="1">
      <c r="A5" s="502"/>
      <c r="B5" s="511"/>
      <c r="C5" s="512"/>
      <c r="D5" s="513"/>
      <c r="E5" s="508"/>
      <c r="F5" s="510"/>
      <c r="G5" s="509"/>
      <c r="H5" s="509"/>
      <c r="I5" s="102" t="s">
        <v>6</v>
      </c>
      <c r="J5" s="103" t="s">
        <v>7</v>
      </c>
      <c r="K5" s="104" t="s">
        <v>8</v>
      </c>
      <c r="L5" s="102" t="s">
        <v>6</v>
      </c>
      <c r="M5" s="103" t="s">
        <v>7</v>
      </c>
      <c r="N5" s="104" t="s">
        <v>8</v>
      </c>
      <c r="O5" s="102" t="s">
        <v>6</v>
      </c>
      <c r="P5" s="103" t="s">
        <v>7</v>
      </c>
      <c r="Q5" s="104" t="s">
        <v>8</v>
      </c>
      <c r="R5" s="102" t="s">
        <v>6</v>
      </c>
      <c r="S5" s="103" t="s">
        <v>7</v>
      </c>
      <c r="T5" s="104" t="s">
        <v>8</v>
      </c>
    </row>
    <row r="6" spans="1:20" ht="13.5" customHeight="1">
      <c r="A6" s="502"/>
      <c r="B6" s="625" t="s">
        <v>9</v>
      </c>
      <c r="C6" s="130"/>
      <c r="D6" s="166" t="s">
        <v>10</v>
      </c>
      <c r="E6" s="505"/>
      <c r="F6" s="507"/>
      <c r="G6" s="18" t="s">
        <v>11</v>
      </c>
      <c r="H6" s="17">
        <v>0.0403</v>
      </c>
      <c r="I6" s="65"/>
      <c r="J6" s="12"/>
      <c r="K6" s="13"/>
      <c r="L6" s="11"/>
      <c r="M6" s="12"/>
      <c r="N6" s="13"/>
      <c r="O6" s="11"/>
      <c r="P6" s="12"/>
      <c r="Q6" s="13"/>
      <c r="R6" s="11"/>
      <c r="S6" s="12"/>
      <c r="T6" s="13"/>
    </row>
    <row r="7" spans="1:20" ht="12.75" customHeight="1">
      <c r="A7" s="502"/>
      <c r="B7" s="503"/>
      <c r="C7" s="2" t="s">
        <v>12</v>
      </c>
      <c r="D7" s="21" t="s">
        <v>13</v>
      </c>
      <c r="E7" s="623" t="s">
        <v>177</v>
      </c>
      <c r="F7" s="626"/>
      <c r="G7" s="24" t="s">
        <v>14</v>
      </c>
      <c r="H7" s="23">
        <v>0.148</v>
      </c>
      <c r="I7" s="381">
        <f>I36</f>
        <v>253</v>
      </c>
      <c r="J7" s="382">
        <f>J36</f>
        <v>2.705422104</v>
      </c>
      <c r="K7" s="383"/>
      <c r="L7" s="381">
        <f>L36</f>
        <v>428</v>
      </c>
      <c r="M7" s="382">
        <f>M36</f>
        <v>4.3432532639999994</v>
      </c>
      <c r="N7" s="384"/>
      <c r="O7" s="381">
        <f>O36</f>
        <v>526</v>
      </c>
      <c r="P7" s="382">
        <f>P36</f>
        <v>5.222946455999998</v>
      </c>
      <c r="Q7" s="384"/>
      <c r="R7" s="381">
        <f>R36</f>
        <v>221</v>
      </c>
      <c r="S7" s="382">
        <f>S36</f>
        <v>2.2908904200000006</v>
      </c>
      <c r="T7" s="383"/>
    </row>
    <row r="8" spans="1:20" ht="12.75" customHeight="1">
      <c r="A8" s="502"/>
      <c r="B8" s="503"/>
      <c r="C8" s="126">
        <v>40</v>
      </c>
      <c r="D8" s="21" t="s">
        <v>15</v>
      </c>
      <c r="E8" s="474" t="s">
        <v>178</v>
      </c>
      <c r="F8" s="476"/>
      <c r="G8" s="169"/>
      <c r="H8" s="170"/>
      <c r="I8" s="60">
        <f>I57</f>
        <v>987.5</v>
      </c>
      <c r="J8" s="385">
        <f>J57</f>
        <v>9.49415285</v>
      </c>
      <c r="K8" s="386"/>
      <c r="L8" s="60">
        <f>L57</f>
        <v>1115</v>
      </c>
      <c r="M8" s="385">
        <f>M57</f>
        <v>10.13097028</v>
      </c>
      <c r="N8" s="28"/>
      <c r="O8" s="60">
        <f>O57</f>
        <v>1124.7</v>
      </c>
      <c r="P8" s="385">
        <f>P57</f>
        <v>10.100278373999998</v>
      </c>
      <c r="Q8" s="386"/>
      <c r="R8" s="60">
        <f>R57</f>
        <v>1048</v>
      </c>
      <c r="S8" s="434">
        <f>S57</f>
        <v>9.935146896</v>
      </c>
      <c r="T8" s="386"/>
    </row>
    <row r="9" spans="1:20" ht="13.5" customHeight="1" thickBot="1">
      <c r="A9" s="502"/>
      <c r="B9" s="503"/>
      <c r="C9" s="2" t="s">
        <v>16</v>
      </c>
      <c r="D9" s="127" t="s">
        <v>180</v>
      </c>
      <c r="E9" s="621"/>
      <c r="F9" s="622"/>
      <c r="G9" s="31"/>
      <c r="H9" s="32"/>
      <c r="I9" s="69">
        <f>I7+I8</f>
        <v>1240.5</v>
      </c>
      <c r="J9" s="69">
        <f>J7+J8</f>
        <v>12.199574954000001</v>
      </c>
      <c r="K9" s="129"/>
      <c r="L9" s="34">
        <f>L7+L8</f>
        <v>1543</v>
      </c>
      <c r="M9" s="387">
        <f>M7+M8</f>
        <v>14.474223543999999</v>
      </c>
      <c r="N9" s="129"/>
      <c r="O9" s="34">
        <f>O7+O8</f>
        <v>1650.7</v>
      </c>
      <c r="P9" s="387">
        <f>P7+P8</f>
        <v>15.323224829999997</v>
      </c>
      <c r="Q9" s="36"/>
      <c r="R9" s="34">
        <f>R7+R8</f>
        <v>1269</v>
      </c>
      <c r="S9" s="387">
        <f>S7+S8</f>
        <v>12.226037316</v>
      </c>
      <c r="T9" s="129"/>
    </row>
    <row r="10" spans="1:20" ht="14.25" customHeight="1" thickBot="1">
      <c r="A10" s="502"/>
      <c r="B10" s="503"/>
      <c r="C10" s="168"/>
      <c r="D10" s="167" t="s">
        <v>17</v>
      </c>
      <c r="E10" s="511"/>
      <c r="F10" s="627"/>
      <c r="G10" s="490"/>
      <c r="H10" s="620"/>
      <c r="I10" s="505">
        <v>10</v>
      </c>
      <c r="J10" s="506"/>
      <c r="K10" s="507"/>
      <c r="L10" s="490">
        <v>14</v>
      </c>
      <c r="M10" s="491"/>
      <c r="N10" s="492"/>
      <c r="O10" s="505">
        <v>13</v>
      </c>
      <c r="P10" s="506"/>
      <c r="Q10" s="507"/>
      <c r="R10" s="505">
        <v>13</v>
      </c>
      <c r="S10" s="506"/>
      <c r="T10" s="507"/>
    </row>
    <row r="11" spans="1:20" ht="14.25" customHeight="1">
      <c r="A11" s="502"/>
      <c r="B11" s="503"/>
      <c r="C11" s="130"/>
      <c r="D11" s="164" t="s">
        <v>10</v>
      </c>
      <c r="E11" s="493"/>
      <c r="F11" s="484"/>
      <c r="G11" s="171" t="s">
        <v>11</v>
      </c>
      <c r="H11" s="131">
        <v>0.04636</v>
      </c>
      <c r="I11" s="43"/>
      <c r="J11" s="44"/>
      <c r="K11" s="42"/>
      <c r="L11" s="60"/>
      <c r="M11" s="27"/>
      <c r="N11" s="61"/>
      <c r="O11" s="43"/>
      <c r="P11" s="44"/>
      <c r="Q11" s="42"/>
      <c r="R11" s="43"/>
      <c r="S11" s="44"/>
      <c r="T11" s="42"/>
    </row>
    <row r="12" spans="1:20" ht="13.5" customHeight="1">
      <c r="A12" s="502"/>
      <c r="B12" s="503"/>
      <c r="C12" s="2" t="s">
        <v>18</v>
      </c>
      <c r="D12" s="21" t="s">
        <v>19</v>
      </c>
      <c r="E12" s="623" t="s">
        <v>161</v>
      </c>
      <c r="F12" s="624"/>
      <c r="G12" s="24" t="s">
        <v>14</v>
      </c>
      <c r="H12" s="25">
        <v>0.144</v>
      </c>
      <c r="I12" s="388">
        <f>I48</f>
        <v>421</v>
      </c>
      <c r="J12" s="389">
        <f>J48</f>
        <v>3.8281530000000004</v>
      </c>
      <c r="K12" s="383"/>
      <c r="L12" s="388">
        <f>L48</f>
        <v>540</v>
      </c>
      <c r="M12" s="389">
        <f>M48</f>
        <v>5.260949999999999</v>
      </c>
      <c r="N12" s="383"/>
      <c r="O12" s="388">
        <f>O48</f>
        <v>446</v>
      </c>
      <c r="P12" s="389">
        <f>P48</f>
        <v>4.400463995200002</v>
      </c>
      <c r="Q12" s="383"/>
      <c r="R12" s="388">
        <f>R48</f>
        <v>376</v>
      </c>
      <c r="S12" s="435">
        <f>S48</f>
        <v>3.733513056</v>
      </c>
      <c r="T12" s="383"/>
    </row>
    <row r="13" spans="1:20" ht="13.5" customHeight="1">
      <c r="A13" s="502"/>
      <c r="B13" s="503"/>
      <c r="C13" s="126">
        <v>40</v>
      </c>
      <c r="D13" s="21" t="s">
        <v>20</v>
      </c>
      <c r="E13" s="519" t="s">
        <v>179</v>
      </c>
      <c r="F13" s="459"/>
      <c r="G13" s="169"/>
      <c r="H13" s="165"/>
      <c r="I13" s="214">
        <f>I68</f>
        <v>794.7</v>
      </c>
      <c r="J13" s="390">
        <f>J68</f>
        <v>7.556547995999999</v>
      </c>
      <c r="K13" s="386"/>
      <c r="L13" s="214">
        <f>L68</f>
        <v>702.6</v>
      </c>
      <c r="M13" s="426">
        <f>M68</f>
        <v>6.5639758608</v>
      </c>
      <c r="N13" s="386"/>
      <c r="O13" s="214">
        <f>O68</f>
        <v>763.5</v>
      </c>
      <c r="P13" s="390">
        <f>P68</f>
        <v>7.050940824</v>
      </c>
      <c r="Q13" s="386"/>
      <c r="R13" s="214">
        <f>R68</f>
        <v>612.5</v>
      </c>
      <c r="S13" s="426">
        <f>S68</f>
        <v>5.900978125</v>
      </c>
      <c r="T13" s="386"/>
    </row>
    <row r="14" spans="1:20" ht="14.25" customHeight="1" thickBot="1">
      <c r="A14" s="502"/>
      <c r="B14" s="503"/>
      <c r="C14" s="2" t="s">
        <v>16</v>
      </c>
      <c r="D14" s="127" t="s">
        <v>180</v>
      </c>
      <c r="E14" s="521"/>
      <c r="F14" s="455"/>
      <c r="G14" s="31"/>
      <c r="H14" s="33"/>
      <c r="I14" s="34">
        <f>I12+I13</f>
        <v>1215.7</v>
      </c>
      <c r="J14" s="391">
        <f>J12+J13</f>
        <v>11.384700996</v>
      </c>
      <c r="K14" s="129"/>
      <c r="L14" s="69">
        <f>L12+L13</f>
        <v>1242.6</v>
      </c>
      <c r="M14" s="387">
        <f>M12+M13</f>
        <v>11.8249258608</v>
      </c>
      <c r="N14" s="63"/>
      <c r="O14" s="34">
        <f>O12+O13</f>
        <v>1209.5</v>
      </c>
      <c r="P14" s="387">
        <f>P12+P13</f>
        <v>11.451404819200002</v>
      </c>
      <c r="Q14" s="36"/>
      <c r="R14" s="34">
        <f>R12+R13</f>
        <v>988.5</v>
      </c>
      <c r="S14" s="387">
        <f>S12+S13</f>
        <v>9.634491181</v>
      </c>
      <c r="T14" s="129"/>
    </row>
    <row r="15" spans="1:20" ht="12.75" customHeight="1" thickBot="1">
      <c r="A15" s="502"/>
      <c r="B15" s="503"/>
      <c r="C15" s="168"/>
      <c r="D15" s="167" t="s">
        <v>17</v>
      </c>
      <c r="E15" s="490"/>
      <c r="F15" s="620"/>
      <c r="G15" s="490"/>
      <c r="H15" s="620"/>
      <c r="I15" s="505">
        <v>10</v>
      </c>
      <c r="J15" s="506"/>
      <c r="K15" s="507"/>
      <c r="L15" s="490">
        <v>14</v>
      </c>
      <c r="M15" s="491"/>
      <c r="N15" s="492"/>
      <c r="O15" s="505">
        <v>13</v>
      </c>
      <c r="P15" s="506"/>
      <c r="Q15" s="507"/>
      <c r="R15" s="505">
        <v>13</v>
      </c>
      <c r="S15" s="506"/>
      <c r="T15" s="507"/>
    </row>
    <row r="16" spans="1:20" ht="12" customHeight="1">
      <c r="A16" s="502"/>
      <c r="B16" s="503"/>
      <c r="C16" s="14"/>
      <c r="D16" s="15"/>
      <c r="E16" s="493"/>
      <c r="F16" s="494"/>
      <c r="G16" s="18" t="s">
        <v>11</v>
      </c>
      <c r="H16" s="17"/>
      <c r="I16" s="43"/>
      <c r="J16" s="44"/>
      <c r="K16" s="42"/>
      <c r="L16" s="45"/>
      <c r="M16" s="44"/>
      <c r="N16" s="46"/>
      <c r="O16" s="43"/>
      <c r="P16" s="44"/>
      <c r="Q16" s="42"/>
      <c r="R16" s="43"/>
      <c r="S16" s="46"/>
      <c r="T16" s="42"/>
    </row>
    <row r="17" spans="1:20" ht="12.75" customHeight="1" thickBot="1">
      <c r="A17" s="502"/>
      <c r="B17" s="503"/>
      <c r="C17" s="20" t="s">
        <v>21</v>
      </c>
      <c r="D17" s="21"/>
      <c r="E17" s="519"/>
      <c r="F17" s="520"/>
      <c r="G17" s="24" t="s">
        <v>14</v>
      </c>
      <c r="H17" s="23"/>
      <c r="I17" s="47"/>
      <c r="J17" s="48"/>
      <c r="K17" s="49"/>
      <c r="L17" s="50"/>
      <c r="M17" s="48"/>
      <c r="N17" s="51"/>
      <c r="O17" s="47"/>
      <c r="P17" s="48"/>
      <c r="Q17" s="49"/>
      <c r="R17" s="47"/>
      <c r="S17" s="51"/>
      <c r="T17" s="49"/>
    </row>
    <row r="18" spans="1:20" ht="12.75" customHeight="1" thickBot="1">
      <c r="A18" s="502"/>
      <c r="B18" s="503"/>
      <c r="C18" s="37" t="s">
        <v>16</v>
      </c>
      <c r="D18" s="38" t="s">
        <v>17</v>
      </c>
      <c r="E18" s="514"/>
      <c r="F18" s="515"/>
      <c r="G18" s="515"/>
      <c r="H18" s="515"/>
      <c r="I18" s="514"/>
      <c r="J18" s="515"/>
      <c r="K18" s="516"/>
      <c r="L18" s="490"/>
      <c r="M18" s="491"/>
      <c r="N18" s="492"/>
      <c r="O18" s="490"/>
      <c r="P18" s="491"/>
      <c r="Q18" s="492"/>
      <c r="R18" s="490"/>
      <c r="S18" s="491"/>
      <c r="T18" s="492"/>
    </row>
    <row r="19" spans="1:20" ht="12.75" customHeight="1">
      <c r="A19" s="502"/>
      <c r="B19" s="503"/>
      <c r="C19" s="545" t="s">
        <v>22</v>
      </c>
      <c r="D19" s="58" t="s">
        <v>10</v>
      </c>
      <c r="E19" s="16"/>
      <c r="F19" s="17"/>
      <c r="G19" s="19"/>
      <c r="H19" s="17"/>
      <c r="I19" s="43"/>
      <c r="J19" s="44"/>
      <c r="K19" s="42"/>
      <c r="L19" s="45"/>
      <c r="M19" s="44"/>
      <c r="N19" s="46"/>
      <c r="O19" s="43"/>
      <c r="P19" s="44"/>
      <c r="Q19" s="42"/>
      <c r="R19" s="43"/>
      <c r="S19" s="46"/>
      <c r="T19" s="42"/>
    </row>
    <row r="20" spans="1:20" ht="12.75" customHeight="1">
      <c r="A20" s="502"/>
      <c r="B20" s="503"/>
      <c r="C20" s="546"/>
      <c r="D20" s="20"/>
      <c r="E20" s="2"/>
      <c r="F20" s="4"/>
      <c r="G20" s="3"/>
      <c r="H20" s="4"/>
      <c r="I20" s="11"/>
      <c r="J20" s="12"/>
      <c r="K20" s="13"/>
      <c r="L20" s="65"/>
      <c r="M20" s="12"/>
      <c r="N20" s="132"/>
      <c r="O20" s="11"/>
      <c r="P20" s="12"/>
      <c r="Q20" s="13"/>
      <c r="R20" s="11"/>
      <c r="S20" s="132"/>
      <c r="T20" s="13"/>
    </row>
    <row r="21" spans="1:20" ht="13.5" customHeight="1" thickBot="1">
      <c r="A21" s="502"/>
      <c r="B21" s="483"/>
      <c r="C21" s="547"/>
      <c r="D21" s="62" t="s">
        <v>23</v>
      </c>
      <c r="E21" s="31"/>
      <c r="F21" s="32"/>
      <c r="G21" s="33"/>
      <c r="H21" s="32"/>
      <c r="I21" s="34">
        <f aca="true" t="shared" si="0" ref="I21:T21">I9+I14</f>
        <v>2456.2</v>
      </c>
      <c r="J21" s="392">
        <f>J9+J14+0.01</f>
        <v>23.59427595</v>
      </c>
      <c r="K21" s="393">
        <f t="shared" si="0"/>
        <v>0</v>
      </c>
      <c r="L21" s="394">
        <f t="shared" si="0"/>
        <v>2785.6</v>
      </c>
      <c r="M21" s="392">
        <f t="shared" si="0"/>
        <v>26.299149404799998</v>
      </c>
      <c r="N21" s="395">
        <f t="shared" si="0"/>
        <v>0</v>
      </c>
      <c r="O21" s="394">
        <f t="shared" si="0"/>
        <v>2860.2</v>
      </c>
      <c r="P21" s="392">
        <f>P9+P14+0.01</f>
        <v>26.784629649200003</v>
      </c>
      <c r="Q21" s="395">
        <f t="shared" si="0"/>
        <v>0</v>
      </c>
      <c r="R21" s="394">
        <f t="shared" si="0"/>
        <v>2257.5</v>
      </c>
      <c r="S21" s="392">
        <f t="shared" si="0"/>
        <v>21.860528496999997</v>
      </c>
      <c r="T21" s="129">
        <f t="shared" si="0"/>
        <v>0</v>
      </c>
    </row>
    <row r="22" spans="1:20" ht="11.25" customHeight="1">
      <c r="A22" s="502"/>
      <c r="B22" s="625" t="s">
        <v>24</v>
      </c>
      <c r="C22" s="505" t="s">
        <v>25</v>
      </c>
      <c r="D22" s="506"/>
      <c r="E22" s="506"/>
      <c r="F22" s="507"/>
      <c r="G22" s="493"/>
      <c r="H22" s="494"/>
      <c r="I22" s="5" t="s">
        <v>3</v>
      </c>
      <c r="J22" s="6" t="s">
        <v>4</v>
      </c>
      <c r="K22" s="7" t="s">
        <v>5</v>
      </c>
      <c r="L22" s="64" t="s">
        <v>3</v>
      </c>
      <c r="M22" s="6" t="s">
        <v>4</v>
      </c>
      <c r="N22" s="7" t="s">
        <v>5</v>
      </c>
      <c r="O22" s="5" t="s">
        <v>3</v>
      </c>
      <c r="P22" s="6" t="s">
        <v>4</v>
      </c>
      <c r="Q22" s="7" t="s">
        <v>5</v>
      </c>
      <c r="R22" s="64" t="s">
        <v>3</v>
      </c>
      <c r="S22" s="6" t="s">
        <v>4</v>
      </c>
      <c r="T22" s="7" t="s">
        <v>5</v>
      </c>
    </row>
    <row r="23" spans="1:20" ht="13.5" customHeight="1" thickBot="1">
      <c r="A23" s="502"/>
      <c r="B23" s="503"/>
      <c r="C23" s="511"/>
      <c r="D23" s="512"/>
      <c r="E23" s="512"/>
      <c r="F23" s="513"/>
      <c r="G23" s="34"/>
      <c r="H23" s="36"/>
      <c r="I23" s="102" t="s">
        <v>6</v>
      </c>
      <c r="J23" s="103" t="s">
        <v>7</v>
      </c>
      <c r="K23" s="104" t="s">
        <v>8</v>
      </c>
      <c r="L23" s="65" t="s">
        <v>6</v>
      </c>
      <c r="M23" s="12" t="s">
        <v>7</v>
      </c>
      <c r="N23" s="13" t="s">
        <v>8</v>
      </c>
      <c r="O23" s="102" t="s">
        <v>6</v>
      </c>
      <c r="P23" s="103" t="s">
        <v>7</v>
      </c>
      <c r="Q23" s="104" t="s">
        <v>8</v>
      </c>
      <c r="R23" s="65" t="s">
        <v>6</v>
      </c>
      <c r="S23" s="12" t="s">
        <v>7</v>
      </c>
      <c r="T23" s="13" t="s">
        <v>8</v>
      </c>
    </row>
    <row r="24" spans="1:20" ht="12.75" customHeight="1">
      <c r="A24" s="502"/>
      <c r="B24" s="503"/>
      <c r="C24" s="162" t="s">
        <v>26</v>
      </c>
      <c r="D24" s="163"/>
      <c r="E24" s="153" t="s">
        <v>120</v>
      </c>
      <c r="F24" s="61"/>
      <c r="G24" s="43"/>
      <c r="H24" s="42"/>
      <c r="I24" s="413">
        <v>31</v>
      </c>
      <c r="J24" s="414">
        <f>I24*I72*I74*1.732/1000</f>
        <v>0.33149440799999996</v>
      </c>
      <c r="K24" s="415"/>
      <c r="L24" s="416">
        <v>68</v>
      </c>
      <c r="M24" s="414">
        <f>L24*L72*L74*1.732/1000</f>
        <v>0.6900495839999999</v>
      </c>
      <c r="N24" s="415"/>
      <c r="O24" s="417">
        <v>65</v>
      </c>
      <c r="P24" s="414">
        <f>O24*O72*O74*1.732/1000</f>
        <v>0.6454211400000001</v>
      </c>
      <c r="Q24" s="418"/>
      <c r="R24" s="413">
        <v>38</v>
      </c>
      <c r="S24" s="414">
        <f>R24*R72*R74*1.732/1000</f>
        <v>0.39390876</v>
      </c>
      <c r="T24" s="396"/>
    </row>
    <row r="25" spans="1:20" ht="12" customHeight="1">
      <c r="A25" s="502"/>
      <c r="B25" s="503"/>
      <c r="C25" s="154" t="s">
        <v>27</v>
      </c>
      <c r="D25" s="155"/>
      <c r="E25" s="156" t="s">
        <v>195</v>
      </c>
      <c r="F25" s="51"/>
      <c r="G25" s="47"/>
      <c r="H25" s="49"/>
      <c r="I25" s="419">
        <v>78</v>
      </c>
      <c r="J25" s="420">
        <f>I25*I72*I74*1.732/1000</f>
        <v>0.834082704</v>
      </c>
      <c r="K25" s="422"/>
      <c r="L25" s="421">
        <v>53</v>
      </c>
      <c r="M25" s="420">
        <f>L25*L72*L74*1.732/1000</f>
        <v>0.537832764</v>
      </c>
      <c r="N25" s="422"/>
      <c r="O25" s="421">
        <v>72</v>
      </c>
      <c r="P25" s="420">
        <f>O25*O72*O74*1.732/1000</f>
        <v>0.714928032</v>
      </c>
      <c r="Q25" s="423"/>
      <c r="R25" s="419">
        <v>19</v>
      </c>
      <c r="S25" s="420">
        <f>R25*R72*R74*1.732/1000</f>
        <v>0.19695438</v>
      </c>
      <c r="T25" s="397"/>
    </row>
    <row r="26" spans="1:20" ht="12.75" customHeight="1">
      <c r="A26" s="502"/>
      <c r="B26" s="503"/>
      <c r="C26" s="630" t="s">
        <v>28</v>
      </c>
      <c r="D26" s="631"/>
      <c r="E26" s="156" t="s">
        <v>29</v>
      </c>
      <c r="F26" s="51"/>
      <c r="G26" s="47"/>
      <c r="H26" s="49"/>
      <c r="I26" s="419">
        <v>28</v>
      </c>
      <c r="J26" s="420">
        <f>I26*I72*I74*1.732/1000</f>
        <v>0.299414304</v>
      </c>
      <c r="K26" s="422"/>
      <c r="L26" s="421">
        <v>143</v>
      </c>
      <c r="M26" s="420">
        <f>L26*L72*L74*1.732/1000</f>
        <v>1.451133684</v>
      </c>
      <c r="N26" s="422"/>
      <c r="O26" s="421">
        <v>215</v>
      </c>
      <c r="P26" s="420">
        <f>O26*O72*O74*1.732/1000</f>
        <v>2.1348545399999996</v>
      </c>
      <c r="Q26" s="423"/>
      <c r="R26" s="419">
        <v>50</v>
      </c>
      <c r="S26" s="420">
        <f>R26*R72*R74*1.732/1000</f>
        <v>0.518301</v>
      </c>
      <c r="T26" s="397"/>
    </row>
    <row r="27" spans="1:20" ht="12.75" customHeight="1">
      <c r="A27" s="502"/>
      <c r="B27" s="503"/>
      <c r="C27" s="157" t="s">
        <v>30</v>
      </c>
      <c r="D27" s="158"/>
      <c r="E27" s="156" t="s">
        <v>137</v>
      </c>
      <c r="F27" s="51"/>
      <c r="G27" s="47"/>
      <c r="H27" s="49"/>
      <c r="I27" s="424">
        <v>39</v>
      </c>
      <c r="J27" s="308">
        <f>I27*I72*I74*1.732/1000</f>
        <v>0.417041352</v>
      </c>
      <c r="K27" s="427"/>
      <c r="L27" s="425">
        <v>53</v>
      </c>
      <c r="M27" s="308">
        <f>L27*L72*L74*1.732/1000</f>
        <v>0.537832764</v>
      </c>
      <c r="N27" s="427"/>
      <c r="O27" s="425">
        <v>78</v>
      </c>
      <c r="P27" s="308">
        <f>O27*O72*O74*1.732/1000</f>
        <v>0.774505368</v>
      </c>
      <c r="Q27" s="428"/>
      <c r="R27" s="424">
        <v>42</v>
      </c>
      <c r="S27" s="308">
        <f>R27*R72*R74*1.732/1000</f>
        <v>0.43537283999999987</v>
      </c>
      <c r="T27" s="397"/>
    </row>
    <row r="28" spans="1:20" ht="12" customHeight="1">
      <c r="A28" s="502"/>
      <c r="B28" s="503"/>
      <c r="C28" s="67" t="s">
        <v>31</v>
      </c>
      <c r="D28" s="68"/>
      <c r="E28" s="156" t="s">
        <v>32</v>
      </c>
      <c r="F28" s="51"/>
      <c r="G28" s="47"/>
      <c r="H28" s="49"/>
      <c r="I28" s="398">
        <v>10</v>
      </c>
      <c r="J28" s="390">
        <f>I28*I72*I74*1.732/1000</f>
        <v>0.10693367999999999</v>
      </c>
      <c r="K28" s="399"/>
      <c r="L28" s="400">
        <v>16</v>
      </c>
      <c r="M28" s="390">
        <f>L28*L72*L74*1.732/1000</f>
        <v>0.162364608</v>
      </c>
      <c r="N28" s="399"/>
      <c r="O28" s="400">
        <v>20</v>
      </c>
      <c r="P28" s="390">
        <f>O28*O72*O74*1.732/1000</f>
        <v>0.19859112</v>
      </c>
      <c r="Q28" s="401"/>
      <c r="R28" s="398">
        <v>15</v>
      </c>
      <c r="S28" s="390">
        <f>R28*R72*R74*1.732/1000</f>
        <v>0.1554903</v>
      </c>
      <c r="T28" s="402"/>
    </row>
    <row r="29" spans="1:20" ht="12.75" customHeight="1">
      <c r="A29" s="502"/>
      <c r="B29" s="503"/>
      <c r="C29" s="67" t="s">
        <v>33</v>
      </c>
      <c r="D29" s="68"/>
      <c r="E29" s="156" t="s">
        <v>34</v>
      </c>
      <c r="F29" s="51"/>
      <c r="G29" s="47"/>
      <c r="H29" s="49"/>
      <c r="I29" s="398">
        <v>20</v>
      </c>
      <c r="J29" s="390">
        <f>I29*I72*I74*1.732/1000</f>
        <v>0.21386735999999998</v>
      </c>
      <c r="K29" s="399"/>
      <c r="L29" s="400">
        <v>20</v>
      </c>
      <c r="M29" s="390">
        <f>L29*L72*L74*1.732/1000</f>
        <v>0.20295575999999999</v>
      </c>
      <c r="N29" s="399"/>
      <c r="O29" s="400">
        <v>14</v>
      </c>
      <c r="P29" s="390">
        <f>O29*O72*O74*1.732/1000</f>
        <v>0.13901378399999997</v>
      </c>
      <c r="Q29" s="401"/>
      <c r="R29" s="398">
        <v>13</v>
      </c>
      <c r="S29" s="390">
        <f>R29*R72*R74*1.732/1000</f>
        <v>0.13475826</v>
      </c>
      <c r="T29" s="402"/>
    </row>
    <row r="30" spans="1:20" ht="12" customHeight="1">
      <c r="A30" s="502"/>
      <c r="B30" s="503"/>
      <c r="C30" s="67" t="s">
        <v>243</v>
      </c>
      <c r="D30" s="68"/>
      <c r="E30" s="156" t="s">
        <v>35</v>
      </c>
      <c r="F30" s="51"/>
      <c r="G30" s="47"/>
      <c r="H30" s="49"/>
      <c r="I30" s="419">
        <v>10</v>
      </c>
      <c r="J30" s="420">
        <f>I30*I72*I74*1.732/1000</f>
        <v>0.10693367999999999</v>
      </c>
      <c r="K30" s="422"/>
      <c r="L30" s="421">
        <v>26</v>
      </c>
      <c r="M30" s="420">
        <f>L30*L72*L74*1.732/1000</f>
        <v>0.263842488</v>
      </c>
      <c r="N30" s="422"/>
      <c r="O30" s="421">
        <v>21</v>
      </c>
      <c r="P30" s="420">
        <f>O30*O72*O74*1.732/1000</f>
        <v>0.208520676</v>
      </c>
      <c r="Q30" s="423"/>
      <c r="R30" s="419">
        <v>14</v>
      </c>
      <c r="S30" s="420">
        <f>R30*R72*R74*1.732/1000</f>
        <v>0.14512428</v>
      </c>
      <c r="T30" s="49"/>
    </row>
    <row r="31" spans="1:20" ht="12" customHeight="1">
      <c r="A31" s="502"/>
      <c r="B31" s="503"/>
      <c r="C31" s="67" t="s">
        <v>36</v>
      </c>
      <c r="D31" s="68"/>
      <c r="E31" s="156" t="s">
        <v>37</v>
      </c>
      <c r="F31" s="51"/>
      <c r="G31" s="47"/>
      <c r="H31" s="49"/>
      <c r="I31" s="398">
        <v>0</v>
      </c>
      <c r="J31" s="390">
        <f>I31*I72*I74*1.732/1000</f>
        <v>0</v>
      </c>
      <c r="K31" s="399"/>
      <c r="L31" s="400">
        <v>0</v>
      </c>
      <c r="M31" s="390">
        <f>L31*L72*L74*1.732/1000</f>
        <v>0</v>
      </c>
      <c r="N31" s="399"/>
      <c r="O31" s="400">
        <v>0</v>
      </c>
      <c r="P31" s="390">
        <f>O31*O72*O74*1.732/1000</f>
        <v>0</v>
      </c>
      <c r="Q31" s="401"/>
      <c r="R31" s="398">
        <v>0</v>
      </c>
      <c r="S31" s="390">
        <f>R31*R72*R74*1.732/1000</f>
        <v>0</v>
      </c>
      <c r="T31" s="49"/>
    </row>
    <row r="32" spans="1:20" ht="12.75" customHeight="1">
      <c r="A32" s="502"/>
      <c r="B32" s="503"/>
      <c r="C32" s="67" t="s">
        <v>38</v>
      </c>
      <c r="D32" s="68"/>
      <c r="E32" s="156" t="s">
        <v>39</v>
      </c>
      <c r="F32" s="51"/>
      <c r="G32" s="47"/>
      <c r="H32" s="49"/>
      <c r="I32" s="398">
        <v>5</v>
      </c>
      <c r="J32" s="390">
        <f>I32*I72*I74*1.732/1000</f>
        <v>0.053466839999999995</v>
      </c>
      <c r="K32" s="399"/>
      <c r="L32" s="398">
        <v>5</v>
      </c>
      <c r="M32" s="390">
        <f>L32*L72*L74*1.732/1000</f>
        <v>0.050738939999999996</v>
      </c>
      <c r="N32" s="399"/>
      <c r="O32" s="398">
        <v>5</v>
      </c>
      <c r="P32" s="390">
        <f>O32*O72*O74*1.732/1000</f>
        <v>0.04964778</v>
      </c>
      <c r="Q32" s="401"/>
      <c r="R32" s="398">
        <v>5</v>
      </c>
      <c r="S32" s="390">
        <f>R32*R72*R74*1.732/1000</f>
        <v>0.0518301</v>
      </c>
      <c r="T32" s="49"/>
    </row>
    <row r="33" spans="1:20" ht="12" customHeight="1">
      <c r="A33" s="502"/>
      <c r="B33" s="503"/>
      <c r="C33" s="67" t="s">
        <v>40</v>
      </c>
      <c r="D33" s="68"/>
      <c r="E33" s="156" t="s">
        <v>41</v>
      </c>
      <c r="F33" s="51"/>
      <c r="G33" s="47"/>
      <c r="H33" s="49"/>
      <c r="I33" s="398">
        <v>2</v>
      </c>
      <c r="J33" s="390">
        <f>I33*I72*I74*1.732/1000</f>
        <v>0.021386736</v>
      </c>
      <c r="K33" s="399"/>
      <c r="L33" s="400">
        <v>4</v>
      </c>
      <c r="M33" s="390">
        <f>L33*L72*L74*1.732/1000</f>
        <v>0.040591152</v>
      </c>
      <c r="N33" s="399"/>
      <c r="O33" s="400">
        <v>4</v>
      </c>
      <c r="P33" s="390">
        <f>O33*O72*O74*1.732/1000</f>
        <v>0.039718223999999996</v>
      </c>
      <c r="Q33" s="401"/>
      <c r="R33" s="398">
        <v>3</v>
      </c>
      <c r="S33" s="390">
        <f>R33*R72*R74*1.732/1000</f>
        <v>0.031098059999999997</v>
      </c>
      <c r="T33" s="49"/>
    </row>
    <row r="34" spans="1:20" ht="12" customHeight="1">
      <c r="A34" s="502"/>
      <c r="B34" s="503"/>
      <c r="C34" s="67" t="s">
        <v>42</v>
      </c>
      <c r="D34" s="68"/>
      <c r="E34" s="66" t="s">
        <v>43</v>
      </c>
      <c r="F34" s="51"/>
      <c r="G34" s="47"/>
      <c r="H34" s="49"/>
      <c r="I34" s="398">
        <v>10</v>
      </c>
      <c r="J34" s="390">
        <f>I34*I72*I74*1.732/1000</f>
        <v>0.10693367999999999</v>
      </c>
      <c r="K34" s="399"/>
      <c r="L34" s="400">
        <v>20</v>
      </c>
      <c r="M34" s="390">
        <f>L34*L72*L74*1.732/1000</f>
        <v>0.20295575999999999</v>
      </c>
      <c r="N34" s="399"/>
      <c r="O34" s="400">
        <v>20</v>
      </c>
      <c r="P34" s="390">
        <f>O34*O72*O74*1.732/1000</f>
        <v>0.19859112</v>
      </c>
      <c r="Q34" s="401"/>
      <c r="R34" s="398">
        <v>10</v>
      </c>
      <c r="S34" s="390">
        <f>R34*R72*R74*1.732/1000</f>
        <v>0.1036602</v>
      </c>
      <c r="T34" s="49"/>
    </row>
    <row r="35" spans="1:20" ht="12.75" customHeight="1">
      <c r="A35" s="502"/>
      <c r="B35" s="503"/>
      <c r="C35" s="630" t="s">
        <v>44</v>
      </c>
      <c r="D35" s="631"/>
      <c r="E35" s="66" t="s">
        <v>45</v>
      </c>
      <c r="F35" s="51"/>
      <c r="G35" s="47"/>
      <c r="H35" s="49"/>
      <c r="I35" s="398">
        <v>20</v>
      </c>
      <c r="J35" s="390">
        <f>I35*I72*I74*1.732/1000</f>
        <v>0.21386735999999998</v>
      </c>
      <c r="K35" s="399"/>
      <c r="L35" s="400">
        <v>20</v>
      </c>
      <c r="M35" s="390">
        <f>L35*L72*L74*1.732/1000</f>
        <v>0.20295575999999999</v>
      </c>
      <c r="N35" s="399"/>
      <c r="O35" s="400">
        <v>12</v>
      </c>
      <c r="P35" s="390">
        <f>O35*O72*O74*1.732/1000</f>
        <v>0.11915467199999999</v>
      </c>
      <c r="Q35" s="401"/>
      <c r="R35" s="398">
        <v>12</v>
      </c>
      <c r="S35" s="390">
        <f>R35*R72*R74*1.732/1000</f>
        <v>0.12439223999999999</v>
      </c>
      <c r="T35" s="49"/>
    </row>
    <row r="36" spans="1:20" ht="12.75" customHeight="1">
      <c r="A36" s="502"/>
      <c r="B36" s="503"/>
      <c r="C36" s="530" t="s">
        <v>191</v>
      </c>
      <c r="D36" s="531"/>
      <c r="E36" s="50"/>
      <c r="F36" s="51"/>
      <c r="G36" s="47"/>
      <c r="H36" s="49"/>
      <c r="I36" s="403">
        <f>SUM(I24:I35)</f>
        <v>253</v>
      </c>
      <c r="J36" s="319">
        <f>J24+J25+J26+J27+J28+J29+J30+J31+J32+J33+J34+J35</f>
        <v>2.705422104</v>
      </c>
      <c r="K36" s="404"/>
      <c r="L36" s="405">
        <f>SUM(L24:L35)</f>
        <v>428</v>
      </c>
      <c r="M36" s="319">
        <f>M24+M25+M26+M27+M28+M29+M30+M31+M32+M33+M34+M35</f>
        <v>4.3432532639999994</v>
      </c>
      <c r="N36" s="404"/>
      <c r="O36" s="405">
        <f>SUM(O24:O35)</f>
        <v>526</v>
      </c>
      <c r="P36" s="319">
        <f>P24+P25+P26+P27+P28+P29+P30+P31+P32+P33+P34+P35</f>
        <v>5.222946455999998</v>
      </c>
      <c r="Q36" s="406"/>
      <c r="R36" s="403">
        <f>SUM(R24:R35)</f>
        <v>221</v>
      </c>
      <c r="S36" s="319">
        <f>S24+S25+S26+S27+S28+S29+S30+S31+S32+S33+S34+S35</f>
        <v>2.2908904200000006</v>
      </c>
      <c r="T36" s="49"/>
    </row>
    <row r="37" spans="1:20" ht="12" customHeight="1">
      <c r="A37" s="502"/>
      <c r="B37" s="503"/>
      <c r="C37" s="154" t="s">
        <v>46</v>
      </c>
      <c r="D37" s="155"/>
      <c r="E37" s="160" t="s">
        <v>146</v>
      </c>
      <c r="F37" s="51"/>
      <c r="G37" s="47"/>
      <c r="H37" s="49"/>
      <c r="I37" s="419">
        <v>23</v>
      </c>
      <c r="J37" s="429">
        <f>I37*I73*I76*1.732/1000</f>
        <v>0.20913900000000002</v>
      </c>
      <c r="K37" s="422"/>
      <c r="L37" s="421">
        <v>57</v>
      </c>
      <c r="M37" s="429">
        <f>L37*L73*L76*1.732/1000</f>
        <v>0.5553224999999999</v>
      </c>
      <c r="N37" s="422"/>
      <c r="O37" s="421">
        <v>63</v>
      </c>
      <c r="P37" s="429">
        <f>O37*O73*O76*1.732/1000</f>
        <v>0.6215902056</v>
      </c>
      <c r="Q37" s="423"/>
      <c r="R37" s="419">
        <v>29</v>
      </c>
      <c r="S37" s="429">
        <f>R37*R73*R76*1.732/1000</f>
        <v>0.287957124</v>
      </c>
      <c r="T37" s="49"/>
    </row>
    <row r="38" spans="1:20" ht="12" customHeight="1">
      <c r="A38" s="502"/>
      <c r="B38" s="503"/>
      <c r="C38" s="154" t="s">
        <v>47</v>
      </c>
      <c r="D38" s="155"/>
      <c r="E38" s="160" t="s">
        <v>142</v>
      </c>
      <c r="F38" s="51"/>
      <c r="G38" s="47"/>
      <c r="H38" s="49"/>
      <c r="I38" s="419">
        <v>89</v>
      </c>
      <c r="J38" s="429">
        <f>I38*I73*I76*1.732/1000</f>
        <v>0.809277</v>
      </c>
      <c r="K38" s="422"/>
      <c r="L38" s="421">
        <v>101</v>
      </c>
      <c r="M38" s="429">
        <f>L38*L73*L76*1.732/1000</f>
        <v>0.9839924999999999</v>
      </c>
      <c r="N38" s="422"/>
      <c r="O38" s="421">
        <v>103</v>
      </c>
      <c r="P38" s="429">
        <f>O38*O73*O76*1.732/1000</f>
        <v>1.0162506536</v>
      </c>
      <c r="Q38" s="423"/>
      <c r="R38" s="419">
        <v>96</v>
      </c>
      <c r="S38" s="429">
        <f>R38*R73*R76*1.732/1000</f>
        <v>0.9532373759999999</v>
      </c>
      <c r="T38" s="49"/>
    </row>
    <row r="39" spans="1:20" ht="12" customHeight="1">
      <c r="A39" s="502"/>
      <c r="B39" s="503"/>
      <c r="C39" s="154" t="s">
        <v>48</v>
      </c>
      <c r="D39" s="155"/>
      <c r="E39" s="160" t="s">
        <v>196</v>
      </c>
      <c r="F39" s="51"/>
      <c r="G39" s="47"/>
      <c r="H39" s="49"/>
      <c r="I39" s="419">
        <v>75</v>
      </c>
      <c r="J39" s="429">
        <f>I39*I73*I76*1.732/1000</f>
        <v>0.681975</v>
      </c>
      <c r="K39" s="422"/>
      <c r="L39" s="421">
        <v>99</v>
      </c>
      <c r="M39" s="429">
        <f>L39*L73*L76*1.732/1000</f>
        <v>0.9645075</v>
      </c>
      <c r="N39" s="422"/>
      <c r="O39" s="421">
        <v>71</v>
      </c>
      <c r="P39" s="429">
        <f>O39*O73*O76*1.732/1000</f>
        <v>0.7005222952</v>
      </c>
      <c r="Q39" s="423"/>
      <c r="R39" s="419">
        <v>63</v>
      </c>
      <c r="S39" s="429">
        <f>R39*R73*R76*1.732/1000</f>
        <v>0.6255620279999999</v>
      </c>
      <c r="T39" s="49"/>
    </row>
    <row r="40" spans="1:20" ht="12" customHeight="1">
      <c r="A40" s="502"/>
      <c r="B40" s="503"/>
      <c r="C40" s="67" t="s">
        <v>49</v>
      </c>
      <c r="D40" s="68"/>
      <c r="E40" s="70" t="s">
        <v>50</v>
      </c>
      <c r="F40" s="51"/>
      <c r="G40" s="26"/>
      <c r="H40" s="28"/>
      <c r="I40" s="398">
        <v>57</v>
      </c>
      <c r="J40" s="108">
        <f>I40*I73*I76*1.732/1000</f>
        <v>0.518301</v>
      </c>
      <c r="K40" s="399"/>
      <c r="L40" s="400">
        <v>63</v>
      </c>
      <c r="M40" s="108">
        <f>L40*L73*L76*1.732/1000</f>
        <v>0.6137775000000001</v>
      </c>
      <c r="N40" s="399"/>
      <c r="O40" s="400">
        <v>30</v>
      </c>
      <c r="P40" s="108">
        <f>O40*O73*O76*1.732/1000</f>
        <v>0.295995336</v>
      </c>
      <c r="Q40" s="401"/>
      <c r="R40" s="398">
        <v>25</v>
      </c>
      <c r="S40" s="108">
        <f>R40*R73*R76*1.732/1000</f>
        <v>0.24823890000000004</v>
      </c>
      <c r="T40" s="49"/>
    </row>
    <row r="41" spans="1:20" ht="12" customHeight="1">
      <c r="A41" s="502"/>
      <c r="B41" s="503"/>
      <c r="C41" s="67" t="s">
        <v>51</v>
      </c>
      <c r="D41" s="68"/>
      <c r="E41" s="70" t="s">
        <v>52</v>
      </c>
      <c r="F41" s="51"/>
      <c r="G41" s="26"/>
      <c r="H41" s="28"/>
      <c r="I41" s="398">
        <v>76</v>
      </c>
      <c r="J41" s="108">
        <f>I41*I73*I76*1.732/1000</f>
        <v>0.691068</v>
      </c>
      <c r="K41" s="399"/>
      <c r="L41" s="400">
        <v>80</v>
      </c>
      <c r="M41" s="108">
        <f>L41*L73*L76*1.732/1000</f>
        <v>0.7794</v>
      </c>
      <c r="N41" s="399"/>
      <c r="O41" s="400">
        <v>70</v>
      </c>
      <c r="P41" s="108">
        <f>O41*O73*O76*1.732/1000</f>
        <v>0.690655784</v>
      </c>
      <c r="Q41" s="401"/>
      <c r="R41" s="398">
        <v>62</v>
      </c>
      <c r="S41" s="108">
        <f>R41*R73*R76*1.732/1000</f>
        <v>0.6156324719999999</v>
      </c>
      <c r="T41" s="402"/>
    </row>
    <row r="42" spans="1:20" ht="12" customHeight="1">
      <c r="A42" s="502"/>
      <c r="B42" s="503"/>
      <c r="C42" s="67" t="s">
        <v>244</v>
      </c>
      <c r="D42" s="68"/>
      <c r="E42" s="70" t="s">
        <v>53</v>
      </c>
      <c r="F42" s="51"/>
      <c r="G42" s="26"/>
      <c r="H42" s="28"/>
      <c r="I42" s="398">
        <v>80</v>
      </c>
      <c r="J42" s="108">
        <f>I42*I73*I76*1.732/1000</f>
        <v>0.72744</v>
      </c>
      <c r="K42" s="399"/>
      <c r="L42" s="400">
        <v>80</v>
      </c>
      <c r="M42" s="108">
        <f>L42*L73*L76*1.732/1000</f>
        <v>0.7794</v>
      </c>
      <c r="N42" s="399"/>
      <c r="O42" s="400">
        <v>80</v>
      </c>
      <c r="P42" s="108">
        <f>O42*O73*O76*1.732/1000</f>
        <v>0.789320896</v>
      </c>
      <c r="Q42" s="401"/>
      <c r="R42" s="398">
        <v>70</v>
      </c>
      <c r="S42" s="108">
        <f>R42*R73*R76*1.732/1000</f>
        <v>0.6950689200000001</v>
      </c>
      <c r="T42" s="49"/>
    </row>
    <row r="43" spans="1:20" ht="12" customHeight="1">
      <c r="A43" s="502"/>
      <c r="B43" s="503"/>
      <c r="C43" s="67" t="s">
        <v>54</v>
      </c>
      <c r="D43" s="68"/>
      <c r="E43" s="70" t="s">
        <v>55</v>
      </c>
      <c r="F43" s="51"/>
      <c r="G43" s="26"/>
      <c r="H43" s="28"/>
      <c r="I43" s="419">
        <v>5</v>
      </c>
      <c r="J43" s="429">
        <f>I43*I73*I76*1.732/1000</f>
        <v>0.045465</v>
      </c>
      <c r="K43" s="422"/>
      <c r="L43" s="419">
        <v>35</v>
      </c>
      <c r="M43" s="429">
        <f>L43*L73*L76*1.732/1000</f>
        <v>0.3409875</v>
      </c>
      <c r="N43" s="422"/>
      <c r="O43" s="419">
        <v>8</v>
      </c>
      <c r="P43" s="429">
        <f>O43*O73*O76*1.732/1000</f>
        <v>0.07893208959999999</v>
      </c>
      <c r="Q43" s="423"/>
      <c r="R43" s="419">
        <v>8</v>
      </c>
      <c r="S43" s="429">
        <f>R43*R73*R76*1.732/1000</f>
        <v>0.07943644799999999</v>
      </c>
      <c r="T43" s="49"/>
    </row>
    <row r="44" spans="1:20" ht="12" customHeight="1">
      <c r="A44" s="502"/>
      <c r="B44" s="503"/>
      <c r="C44" s="67" t="s">
        <v>56</v>
      </c>
      <c r="D44" s="68"/>
      <c r="E44" s="70" t="s">
        <v>57</v>
      </c>
      <c r="F44" s="51"/>
      <c r="G44" s="26"/>
      <c r="H44" s="28"/>
      <c r="I44" s="398">
        <v>0</v>
      </c>
      <c r="J44" s="108">
        <f>I44*I73*I76*1.732/1000</f>
        <v>0</v>
      </c>
      <c r="K44" s="399"/>
      <c r="L44" s="398">
        <v>0</v>
      </c>
      <c r="M44" s="108">
        <f>L44*L73*L76*1.732/1000</f>
        <v>0</v>
      </c>
      <c r="N44" s="399"/>
      <c r="O44" s="398">
        <v>0</v>
      </c>
      <c r="P44" s="108">
        <f>O44*O73*O76*1.732/1000</f>
        <v>0</v>
      </c>
      <c r="Q44" s="401"/>
      <c r="R44" s="398">
        <v>0</v>
      </c>
      <c r="S44" s="108">
        <f>R44*R73*R76*1.732/1000</f>
        <v>0</v>
      </c>
      <c r="T44" s="49"/>
    </row>
    <row r="45" spans="1:20" ht="12" customHeight="1">
      <c r="A45" s="502"/>
      <c r="B45" s="503"/>
      <c r="C45" s="67" t="s">
        <v>58</v>
      </c>
      <c r="D45" s="68"/>
      <c r="E45" s="70" t="s">
        <v>59</v>
      </c>
      <c r="F45" s="51"/>
      <c r="G45" s="26"/>
      <c r="H45" s="28"/>
      <c r="I45" s="419">
        <v>3</v>
      </c>
      <c r="J45" s="429">
        <f>I45*I73*I76*1.732/1000</f>
        <v>0.027279</v>
      </c>
      <c r="K45" s="422"/>
      <c r="L45" s="421">
        <v>10</v>
      </c>
      <c r="M45" s="429">
        <f>L45*L73*L76*1.732/1000</f>
        <v>0.097425</v>
      </c>
      <c r="N45" s="422"/>
      <c r="O45" s="421">
        <v>8</v>
      </c>
      <c r="P45" s="429">
        <f>O45*O73*O76*1.732/1000</f>
        <v>0.07893208959999999</v>
      </c>
      <c r="Q45" s="423"/>
      <c r="R45" s="419">
        <v>10</v>
      </c>
      <c r="S45" s="429">
        <f>R45*R73*R76*1.732/1000</f>
        <v>0.09929556</v>
      </c>
      <c r="T45" s="49"/>
    </row>
    <row r="46" spans="1:20" ht="12" customHeight="1">
      <c r="A46" s="502"/>
      <c r="B46" s="503"/>
      <c r="C46" s="67" t="s">
        <v>60</v>
      </c>
      <c r="D46" s="68"/>
      <c r="E46" s="70" t="s">
        <v>61</v>
      </c>
      <c r="F46" s="51"/>
      <c r="G46" s="26"/>
      <c r="H46" s="28"/>
      <c r="I46" s="398">
        <v>8</v>
      </c>
      <c r="J46" s="108">
        <f>I46*I73*I76*1.732/1000</f>
        <v>0.072744</v>
      </c>
      <c r="K46" s="399"/>
      <c r="L46" s="400">
        <v>10</v>
      </c>
      <c r="M46" s="108">
        <f>L46*L73*L76*1.732/1000</f>
        <v>0.097425</v>
      </c>
      <c r="N46" s="399"/>
      <c r="O46" s="400">
        <v>8</v>
      </c>
      <c r="P46" s="108">
        <f>O46*O73*O76*1.732/1000</f>
        <v>0.07893208959999999</v>
      </c>
      <c r="Q46" s="401"/>
      <c r="R46" s="398">
        <v>8</v>
      </c>
      <c r="S46" s="108">
        <f>R46*R73*R76*1.732/1000</f>
        <v>0.07943644799999999</v>
      </c>
      <c r="T46" s="49"/>
    </row>
    <row r="47" spans="1:20" ht="12" customHeight="1">
      <c r="A47" s="502"/>
      <c r="B47" s="503"/>
      <c r="C47" s="630" t="s">
        <v>62</v>
      </c>
      <c r="D47" s="631"/>
      <c r="E47" s="160" t="s">
        <v>63</v>
      </c>
      <c r="F47" s="51"/>
      <c r="G47" s="47"/>
      <c r="H47" s="49"/>
      <c r="I47" s="398">
        <v>5</v>
      </c>
      <c r="J47" s="108">
        <f>I47*I73*I76*1.732/1000</f>
        <v>0.045465</v>
      </c>
      <c r="K47" s="399"/>
      <c r="L47" s="400">
        <v>5</v>
      </c>
      <c r="M47" s="108">
        <f>L47*L73*L76*1.732/1000</f>
        <v>0.0487125</v>
      </c>
      <c r="N47" s="399"/>
      <c r="O47" s="400">
        <v>5</v>
      </c>
      <c r="P47" s="108">
        <f>O47*O73*O76*1.732/1000</f>
        <v>0.049332556</v>
      </c>
      <c r="Q47" s="401"/>
      <c r="R47" s="398">
        <v>5</v>
      </c>
      <c r="S47" s="108">
        <f>R47*R73*R76*1.732/1000</f>
        <v>0.04964778</v>
      </c>
      <c r="T47" s="49"/>
    </row>
    <row r="48" spans="1:20" ht="12" customHeight="1">
      <c r="A48" s="502"/>
      <c r="B48" s="503"/>
      <c r="C48" s="530" t="s">
        <v>192</v>
      </c>
      <c r="D48" s="531"/>
      <c r="E48" s="105"/>
      <c r="F48" s="51"/>
      <c r="G48" s="47"/>
      <c r="H48" s="49"/>
      <c r="I48" s="403">
        <f>I37+I38+I39+I40+I41+I42+I43+I44+I45+I46+I47</f>
        <v>421</v>
      </c>
      <c r="J48" s="319">
        <f>J37+J38+J39+J40+J41+J42+J43+J44+J45+J46+J47</f>
        <v>3.8281530000000004</v>
      </c>
      <c r="K48" s="404"/>
      <c r="L48" s="405">
        <f>L37+L38+L39+L40+L41+L42+L43+L44+L45+L46+L47</f>
        <v>540</v>
      </c>
      <c r="M48" s="319">
        <f>M37+M38+M39+M40+M41+M42+M43+M44+M45+M46+M47</f>
        <v>5.260949999999999</v>
      </c>
      <c r="N48" s="404"/>
      <c r="O48" s="405">
        <f>O37+O38+O39+O40+O41+O42+O43+O44+O45+O46+O47</f>
        <v>446</v>
      </c>
      <c r="P48" s="319">
        <f>P37+P38+P39+P40+P41+P42+P43+P44+P45+P46+P47</f>
        <v>4.400463995200002</v>
      </c>
      <c r="Q48" s="406"/>
      <c r="R48" s="403">
        <f>R37+R38+R39+R40+R41+R42+R43+R44+R45+R46+R47</f>
        <v>376</v>
      </c>
      <c r="S48" s="319">
        <f>S37+S38+S39+S40+S41+S42+S43+S44+S45+S46+S47</f>
        <v>3.733513056</v>
      </c>
      <c r="T48" s="49"/>
    </row>
    <row r="49" spans="1:20" ht="12" customHeight="1">
      <c r="A49" s="502"/>
      <c r="B49" s="503"/>
      <c r="C49" s="630" t="s">
        <v>245</v>
      </c>
      <c r="D49" s="631"/>
      <c r="E49" s="161" t="s">
        <v>64</v>
      </c>
      <c r="F49" s="51"/>
      <c r="G49" s="47"/>
      <c r="H49" s="49"/>
      <c r="I49" s="419">
        <v>0.5</v>
      </c>
      <c r="J49" s="429">
        <f>I49*J72*I75*1.732/1000</f>
        <v>0.004807166000000001</v>
      </c>
      <c r="K49" s="422"/>
      <c r="L49" s="421">
        <v>2</v>
      </c>
      <c r="M49" s="429">
        <f>L49*M72*L75*1.732/1000</f>
        <v>0.018172143999999998</v>
      </c>
      <c r="N49" s="422"/>
      <c r="O49" s="421">
        <v>0.7</v>
      </c>
      <c r="P49" s="429">
        <f>O49*P72*O75*1.732/1000</f>
        <v>0.0062862939999999996</v>
      </c>
      <c r="Q49" s="423"/>
      <c r="R49" s="419">
        <v>3</v>
      </c>
      <c r="S49" s="429">
        <f>R49*S72*R75*1.732/1000</f>
        <v>0.028440306000000005</v>
      </c>
      <c r="T49" s="49"/>
    </row>
    <row r="50" spans="1:20" ht="12" customHeight="1">
      <c r="A50" s="502"/>
      <c r="B50" s="503"/>
      <c r="C50" s="630" t="s">
        <v>65</v>
      </c>
      <c r="D50" s="631"/>
      <c r="E50" s="161" t="s">
        <v>66</v>
      </c>
      <c r="F50" s="51"/>
      <c r="G50" s="47"/>
      <c r="H50" s="49"/>
      <c r="I50" s="398">
        <v>265</v>
      </c>
      <c r="J50" s="108">
        <f>I50*J72*I75*1.732/1000</f>
        <v>2.5477979800000004</v>
      </c>
      <c r="K50" s="399"/>
      <c r="L50" s="400">
        <v>380</v>
      </c>
      <c r="M50" s="108">
        <f>L50*M72*L75*1.732/1000</f>
        <v>3.45270736</v>
      </c>
      <c r="N50" s="399"/>
      <c r="O50" s="400">
        <v>330</v>
      </c>
      <c r="P50" s="108">
        <f>O50*P72*O75*1.732/1000</f>
        <v>2.9635385999999992</v>
      </c>
      <c r="Q50" s="401"/>
      <c r="R50" s="398">
        <v>380</v>
      </c>
      <c r="S50" s="108">
        <f>R50*S72*R75*1.732/1000</f>
        <v>3.6024387599999996</v>
      </c>
      <c r="T50" s="49"/>
    </row>
    <row r="51" spans="1:20" ht="12" customHeight="1">
      <c r="A51" s="502"/>
      <c r="B51" s="503"/>
      <c r="C51" s="154" t="s">
        <v>67</v>
      </c>
      <c r="D51" s="155"/>
      <c r="E51" s="161" t="s">
        <v>68</v>
      </c>
      <c r="F51" s="51"/>
      <c r="G51" s="47"/>
      <c r="H51" s="49"/>
      <c r="I51" s="419">
        <v>99</v>
      </c>
      <c r="J51" s="429">
        <f>I51*J72*I75*1.732/1000</f>
        <v>0.9518188679999999</v>
      </c>
      <c r="K51" s="422"/>
      <c r="L51" s="419">
        <v>139</v>
      </c>
      <c r="M51" s="429">
        <f>L51*M72*L75*1.732/1000</f>
        <v>1.262964008</v>
      </c>
      <c r="N51" s="422"/>
      <c r="O51" s="421">
        <v>115</v>
      </c>
      <c r="P51" s="429">
        <f>O51*P72*O75*1.732/1000</f>
        <v>1.0327483</v>
      </c>
      <c r="Q51" s="423"/>
      <c r="R51" s="419">
        <v>66</v>
      </c>
      <c r="S51" s="429">
        <f>R51*S72*R75*1.732/1000</f>
        <v>0.625686732</v>
      </c>
      <c r="T51" s="49"/>
    </row>
    <row r="52" spans="1:20" ht="12" customHeight="1">
      <c r="A52" s="502"/>
      <c r="B52" s="503"/>
      <c r="C52" s="630" t="s">
        <v>69</v>
      </c>
      <c r="D52" s="631"/>
      <c r="E52" s="161" t="s">
        <v>70</v>
      </c>
      <c r="F52" s="51"/>
      <c r="G52" s="47"/>
      <c r="H52" s="49"/>
      <c r="I52" s="419">
        <v>5</v>
      </c>
      <c r="J52" s="429">
        <f>I52*J72*I75*1.732/1000</f>
        <v>0.04807166</v>
      </c>
      <c r="K52" s="422"/>
      <c r="L52" s="421">
        <v>25</v>
      </c>
      <c r="M52" s="429">
        <f>L52*M72*L75*1.732/1000</f>
        <v>0.22715180000000001</v>
      </c>
      <c r="N52" s="422"/>
      <c r="O52" s="421">
        <v>7</v>
      </c>
      <c r="P52" s="429">
        <f>O52*P72*O75*1.732/1000</f>
        <v>0.06286293999999999</v>
      </c>
      <c r="Q52" s="423"/>
      <c r="R52" s="419">
        <v>6</v>
      </c>
      <c r="S52" s="429">
        <f>R52*S72*R75*1.732/1000</f>
        <v>0.05688061200000001</v>
      </c>
      <c r="T52" s="49"/>
    </row>
    <row r="53" spans="1:20" ht="12" customHeight="1">
      <c r="A53" s="502"/>
      <c r="B53" s="503"/>
      <c r="C53" s="67" t="s">
        <v>71</v>
      </c>
      <c r="D53" s="159"/>
      <c r="E53" s="71" t="s">
        <v>72</v>
      </c>
      <c r="F53" s="51"/>
      <c r="G53" s="26"/>
      <c r="H53" s="28"/>
      <c r="I53" s="398">
        <v>100</v>
      </c>
      <c r="J53" s="108">
        <f>I53*J72*I75*1.732/1000</f>
        <v>0.9614332000000001</v>
      </c>
      <c r="K53" s="399"/>
      <c r="L53" s="400">
        <v>150</v>
      </c>
      <c r="M53" s="108">
        <f>L53*M72*L75*1.732/1000</f>
        <v>1.3629107999999999</v>
      </c>
      <c r="N53" s="399"/>
      <c r="O53" s="400">
        <v>130</v>
      </c>
      <c r="P53" s="108">
        <f>O53*P72*O75*1.732/1000</f>
        <v>1.1674546</v>
      </c>
      <c r="Q53" s="401"/>
      <c r="R53" s="398">
        <v>150</v>
      </c>
      <c r="S53" s="108">
        <f>R53*S72*R75*1.732/1000</f>
        <v>1.4220153</v>
      </c>
      <c r="T53" s="49"/>
    </row>
    <row r="54" spans="1:20" ht="12" customHeight="1">
      <c r="A54" s="502"/>
      <c r="B54" s="503"/>
      <c r="C54" s="67" t="s">
        <v>73</v>
      </c>
      <c r="D54" s="159"/>
      <c r="E54" s="73" t="s">
        <v>74</v>
      </c>
      <c r="F54" s="51"/>
      <c r="G54" s="26"/>
      <c r="H54" s="28"/>
      <c r="I54" s="398">
        <v>28</v>
      </c>
      <c r="J54" s="108">
        <f>I54*J72*I75*1.732/1000</f>
        <v>0.26920129600000003</v>
      </c>
      <c r="K54" s="399"/>
      <c r="L54" s="400">
        <v>72</v>
      </c>
      <c r="M54" s="108">
        <f>L54*M72*L75*1.732/1000</f>
        <v>0.654197184</v>
      </c>
      <c r="N54" s="399"/>
      <c r="O54" s="400">
        <v>38</v>
      </c>
      <c r="P54" s="108">
        <f>O54*P72*O75*1.732/1000</f>
        <v>0.34125595999999997</v>
      </c>
      <c r="Q54" s="401"/>
      <c r="R54" s="398">
        <v>44</v>
      </c>
      <c r="S54" s="108">
        <f>R54*S72*R75*1.732/1000</f>
        <v>0.417124488</v>
      </c>
      <c r="T54" s="49"/>
    </row>
    <row r="55" spans="1:20" ht="12" customHeight="1">
      <c r="A55" s="502"/>
      <c r="B55" s="503"/>
      <c r="C55" s="154" t="s">
        <v>75</v>
      </c>
      <c r="D55" s="155"/>
      <c r="E55" s="161" t="s">
        <v>76</v>
      </c>
      <c r="F55" s="51"/>
      <c r="G55" s="47"/>
      <c r="H55" s="49"/>
      <c r="I55" s="419">
        <v>132</v>
      </c>
      <c r="J55" s="429">
        <f>I55*J72*I75*1.732/1000</f>
        <v>1.2690918239999998</v>
      </c>
      <c r="K55" s="422"/>
      <c r="L55" s="421">
        <v>151</v>
      </c>
      <c r="M55" s="429">
        <f>L55*M72*L75*1.732/1000</f>
        <v>1.371996872</v>
      </c>
      <c r="N55" s="422"/>
      <c r="O55" s="421">
        <v>142</v>
      </c>
      <c r="P55" s="429">
        <f>O55*P72*O75*1.732/1000</f>
        <v>1.2752196399999998</v>
      </c>
      <c r="Q55" s="423"/>
      <c r="R55" s="419">
        <v>167</v>
      </c>
      <c r="S55" s="429">
        <f>R55*S72*R75*1.732/1000</f>
        <v>1.5831770339999998</v>
      </c>
      <c r="T55" s="49"/>
    </row>
    <row r="56" spans="1:20" ht="12" customHeight="1">
      <c r="A56" s="502"/>
      <c r="B56" s="503"/>
      <c r="C56" s="630" t="s">
        <v>199</v>
      </c>
      <c r="D56" s="631"/>
      <c r="E56" s="161" t="s">
        <v>198</v>
      </c>
      <c r="F56" s="51"/>
      <c r="G56" s="47"/>
      <c r="H56" s="49"/>
      <c r="I56" s="419">
        <v>358</v>
      </c>
      <c r="J56" s="429">
        <f>I56*J72*I75*1.732/1000</f>
        <v>3.4419308559999995</v>
      </c>
      <c r="K56" s="422"/>
      <c r="L56" s="421">
        <v>196</v>
      </c>
      <c r="M56" s="429">
        <f>L56*M72*L75*1.732/1000</f>
        <v>1.780870112</v>
      </c>
      <c r="N56" s="422"/>
      <c r="O56" s="421">
        <v>362</v>
      </c>
      <c r="P56" s="429">
        <f>O56*P72*O75*1.732/1000</f>
        <v>3.25091204</v>
      </c>
      <c r="Q56" s="423"/>
      <c r="R56" s="419">
        <v>232</v>
      </c>
      <c r="S56" s="429">
        <f>R56*S72*R75*1.732/1000</f>
        <v>2.199383664</v>
      </c>
      <c r="T56" s="49"/>
    </row>
    <row r="57" spans="1:20" ht="12.75" customHeight="1">
      <c r="A57" s="502"/>
      <c r="B57" s="503"/>
      <c r="C57" s="530" t="s">
        <v>193</v>
      </c>
      <c r="D57" s="531"/>
      <c r="E57" s="105"/>
      <c r="F57" s="51"/>
      <c r="G57" s="47"/>
      <c r="H57" s="49"/>
      <c r="I57" s="403">
        <f>SUM(I49:I56)</f>
        <v>987.5</v>
      </c>
      <c r="J57" s="407">
        <f>SUM(J49:J56)</f>
        <v>9.49415285</v>
      </c>
      <c r="K57" s="404"/>
      <c r="L57" s="405">
        <f>SUM(L49:L56)</f>
        <v>1115</v>
      </c>
      <c r="M57" s="319">
        <f>SUM(M49:M56)</f>
        <v>10.13097028</v>
      </c>
      <c r="N57" s="404"/>
      <c r="O57" s="405">
        <f>SUM(O49:O56)</f>
        <v>1124.7</v>
      </c>
      <c r="P57" s="319">
        <f>SUM(P49:P56)</f>
        <v>10.100278373999998</v>
      </c>
      <c r="Q57" s="406"/>
      <c r="R57" s="403">
        <f>SUM(R49:R56)</f>
        <v>1048</v>
      </c>
      <c r="S57" s="319">
        <f>SUM(S49:S56)</f>
        <v>9.935146896</v>
      </c>
      <c r="T57" s="49"/>
    </row>
    <row r="58" spans="1:20" ht="12" customHeight="1">
      <c r="A58" s="502"/>
      <c r="B58" s="503"/>
      <c r="C58" s="154" t="s">
        <v>77</v>
      </c>
      <c r="D58" s="155"/>
      <c r="E58" s="161" t="s">
        <v>78</v>
      </c>
      <c r="F58" s="51"/>
      <c r="G58" s="47"/>
      <c r="H58" s="49"/>
      <c r="I58" s="419">
        <v>0.7</v>
      </c>
      <c r="J58" s="429">
        <f>I58*J73*I77*1.732/1000</f>
        <v>0.006656075999999999</v>
      </c>
      <c r="K58" s="422"/>
      <c r="L58" s="421">
        <v>0.6</v>
      </c>
      <c r="M58" s="429">
        <f>L58*M73*L77*1.732/1000</f>
        <v>0.0056054448</v>
      </c>
      <c r="N58" s="422"/>
      <c r="O58" s="421">
        <v>0.5</v>
      </c>
      <c r="P58" s="429">
        <f>O58*P73*O77*1.732/1000</f>
        <v>0.004617512</v>
      </c>
      <c r="Q58" s="423"/>
      <c r="R58" s="419">
        <v>0.5</v>
      </c>
      <c r="S58" s="429">
        <f>R58*S73*R77*1.732/1000</f>
        <v>0.004817125</v>
      </c>
      <c r="T58" s="49"/>
    </row>
    <row r="59" spans="1:20" ht="12" customHeight="1">
      <c r="A59" s="502"/>
      <c r="B59" s="503"/>
      <c r="C59" s="154" t="s">
        <v>79</v>
      </c>
      <c r="D59" s="155"/>
      <c r="E59" s="161" t="s">
        <v>80</v>
      </c>
      <c r="F59" s="51"/>
      <c r="G59" s="47"/>
      <c r="H59" s="49"/>
      <c r="I59" s="398">
        <v>220</v>
      </c>
      <c r="J59" s="108">
        <f>I59*J73*I77*1.732/1000</f>
        <v>2.0919096</v>
      </c>
      <c r="K59" s="399"/>
      <c r="L59" s="400">
        <v>150</v>
      </c>
      <c r="M59" s="108">
        <f>L59*M73*L77*1.732/1000</f>
        <v>1.4013612</v>
      </c>
      <c r="N59" s="399"/>
      <c r="O59" s="400">
        <v>140</v>
      </c>
      <c r="P59" s="108">
        <f>O59*P73*O77*1.732/1000</f>
        <v>1.29290336</v>
      </c>
      <c r="Q59" s="401"/>
      <c r="R59" s="398">
        <v>80</v>
      </c>
      <c r="S59" s="108">
        <f>R59*S73*R77*1.732/1000</f>
        <v>0.77074</v>
      </c>
      <c r="T59" s="49"/>
    </row>
    <row r="60" spans="1:20" ht="12" customHeight="1">
      <c r="A60" s="502"/>
      <c r="B60" s="503"/>
      <c r="C60" s="154" t="s">
        <v>81</v>
      </c>
      <c r="D60" s="155"/>
      <c r="E60" s="161" t="s">
        <v>82</v>
      </c>
      <c r="F60" s="51"/>
      <c r="G60" s="47"/>
      <c r="H60" s="49"/>
      <c r="I60" s="419">
        <v>38</v>
      </c>
      <c r="J60" s="429">
        <f>I60*J73*I77*1.732/1000</f>
        <v>0.36132983999999996</v>
      </c>
      <c r="K60" s="422"/>
      <c r="L60" s="421">
        <v>22</v>
      </c>
      <c r="M60" s="429">
        <f>L60*M73*L77*1.732/1000</f>
        <v>0.205532976</v>
      </c>
      <c r="N60" s="422"/>
      <c r="O60" s="421">
        <v>43</v>
      </c>
      <c r="P60" s="429">
        <f>O60*P73*O77*1.732/1000</f>
        <v>0.39710603200000005</v>
      </c>
      <c r="Q60" s="423"/>
      <c r="R60" s="419">
        <v>19</v>
      </c>
      <c r="S60" s="429">
        <f>R60*S73*R77*1.732/1000</f>
        <v>0.18305074999999998</v>
      </c>
      <c r="T60" s="49"/>
    </row>
    <row r="61" spans="1:20" ht="12" customHeight="1">
      <c r="A61" s="502"/>
      <c r="B61" s="503"/>
      <c r="C61" s="72" t="s">
        <v>83</v>
      </c>
      <c r="D61" s="159"/>
      <c r="E61" s="73" t="s">
        <v>84</v>
      </c>
      <c r="F61" s="51"/>
      <c r="G61" s="26"/>
      <c r="H61" s="28"/>
      <c r="I61" s="398">
        <v>10</v>
      </c>
      <c r="J61" s="108">
        <f>I61*J73*I77*1.732/1000</f>
        <v>0.0950868</v>
      </c>
      <c r="K61" s="399"/>
      <c r="L61" s="400">
        <v>28</v>
      </c>
      <c r="M61" s="108">
        <f>L61*M73*L77*1.732/1000</f>
        <v>0.26158742399999996</v>
      </c>
      <c r="N61" s="399"/>
      <c r="O61" s="400">
        <v>28</v>
      </c>
      <c r="P61" s="108">
        <f>O61*P73*O77*1.732/1000</f>
        <v>0.258580672</v>
      </c>
      <c r="Q61" s="401"/>
      <c r="R61" s="398">
        <v>10</v>
      </c>
      <c r="S61" s="108">
        <f>R61*S73*R77*1.732/1000</f>
        <v>0.0963425</v>
      </c>
      <c r="T61" s="49"/>
    </row>
    <row r="62" spans="1:20" ht="12" customHeight="1">
      <c r="A62" s="502"/>
      <c r="B62" s="503"/>
      <c r="C62" s="67" t="s">
        <v>85</v>
      </c>
      <c r="D62" s="159"/>
      <c r="E62" s="73" t="s">
        <v>86</v>
      </c>
      <c r="F62" s="51"/>
      <c r="G62" s="26"/>
      <c r="H62" s="28"/>
      <c r="I62" s="398">
        <v>10</v>
      </c>
      <c r="J62" s="108">
        <f>I62*J73*I77*1.732/1000</f>
        <v>0.0950868</v>
      </c>
      <c r="K62" s="399"/>
      <c r="L62" s="398">
        <v>5</v>
      </c>
      <c r="M62" s="108">
        <f>L62*M73*L77*1.732/1000</f>
        <v>0.046712039999999996</v>
      </c>
      <c r="N62" s="399"/>
      <c r="O62" s="398">
        <v>10</v>
      </c>
      <c r="P62" s="108">
        <f>O62*P73*O77*1.732/1000</f>
        <v>0.09235024</v>
      </c>
      <c r="Q62" s="401"/>
      <c r="R62" s="398">
        <v>7</v>
      </c>
      <c r="S62" s="108">
        <f>R62*S73*R77*1.732/1000</f>
        <v>0.06743975</v>
      </c>
      <c r="T62" s="49"/>
    </row>
    <row r="63" spans="1:20" ht="12" customHeight="1">
      <c r="A63" s="502"/>
      <c r="B63" s="503"/>
      <c r="C63" s="67" t="s">
        <v>87</v>
      </c>
      <c r="D63" s="159"/>
      <c r="E63" s="73" t="s">
        <v>88</v>
      </c>
      <c r="F63" s="51"/>
      <c r="G63" s="26"/>
      <c r="H63" s="28"/>
      <c r="I63" s="398">
        <v>50</v>
      </c>
      <c r="J63" s="108">
        <f>I63*J73*I77*1.732/1000</f>
        <v>0.47543399999999997</v>
      </c>
      <c r="K63" s="399"/>
      <c r="L63" s="400">
        <v>51</v>
      </c>
      <c r="M63" s="108">
        <f>L63*M73*L77*1.732/1000</f>
        <v>0.476462808</v>
      </c>
      <c r="N63" s="399"/>
      <c r="O63" s="400">
        <v>60</v>
      </c>
      <c r="P63" s="108">
        <f>O63*P73*O77*1.732/1000</f>
        <v>0.5541014400000001</v>
      </c>
      <c r="Q63" s="401"/>
      <c r="R63" s="398">
        <v>40</v>
      </c>
      <c r="S63" s="108">
        <f>R63*S73*R77*1.732/1000</f>
        <v>0.38537</v>
      </c>
      <c r="T63" s="49"/>
    </row>
    <row r="64" spans="1:20" ht="12" customHeight="1">
      <c r="A64" s="502"/>
      <c r="B64" s="503"/>
      <c r="C64" s="67" t="s">
        <v>89</v>
      </c>
      <c r="D64" s="159"/>
      <c r="E64" s="73" t="s">
        <v>90</v>
      </c>
      <c r="F64" s="51"/>
      <c r="G64" s="26"/>
      <c r="H64" s="28"/>
      <c r="I64" s="419">
        <v>104</v>
      </c>
      <c r="J64" s="429">
        <f>I64*J73*I77*1.732/1000</f>
        <v>0.98890272</v>
      </c>
      <c r="K64" s="422"/>
      <c r="L64" s="421">
        <v>94</v>
      </c>
      <c r="M64" s="429">
        <f>L64*M73*L77*1.732/1000</f>
        <v>0.8781863520000001</v>
      </c>
      <c r="N64" s="422"/>
      <c r="O64" s="421">
        <v>121</v>
      </c>
      <c r="P64" s="429">
        <f>O64*P73*O77*1.732/1000</f>
        <v>1.1174379040000002</v>
      </c>
      <c r="Q64" s="423"/>
      <c r="R64" s="419">
        <v>112</v>
      </c>
      <c r="S64" s="429">
        <f>R64*S73*R77*1.732/1000</f>
        <v>1.079036</v>
      </c>
      <c r="T64" s="49"/>
    </row>
    <row r="65" spans="1:20" ht="12" customHeight="1">
      <c r="A65" s="502"/>
      <c r="B65" s="503"/>
      <c r="C65" s="67" t="s">
        <v>91</v>
      </c>
      <c r="D65" s="159"/>
      <c r="E65" s="73" t="s">
        <v>92</v>
      </c>
      <c r="F65" s="51"/>
      <c r="G65" s="26"/>
      <c r="H65" s="28"/>
      <c r="I65" s="398">
        <v>5</v>
      </c>
      <c r="J65" s="108">
        <f>I65*J73*I77*1.732/1000</f>
        <v>0.0475434</v>
      </c>
      <c r="K65" s="399"/>
      <c r="L65" s="400">
        <v>5</v>
      </c>
      <c r="M65" s="108">
        <f>L65*M73*L77*1.732/1000</f>
        <v>0.046712039999999996</v>
      </c>
      <c r="N65" s="399"/>
      <c r="O65" s="400">
        <v>5</v>
      </c>
      <c r="P65" s="108">
        <f>O65*P73*O77*1.732/1000</f>
        <v>0.04617512</v>
      </c>
      <c r="Q65" s="401"/>
      <c r="R65" s="398">
        <v>5</v>
      </c>
      <c r="S65" s="108">
        <f>R65*S73*R77*1.732/1000</f>
        <v>0.04817125</v>
      </c>
      <c r="T65" s="49"/>
    </row>
    <row r="66" spans="1:20" ht="12.75" customHeight="1">
      <c r="A66" s="502"/>
      <c r="B66" s="503"/>
      <c r="C66" s="72" t="s">
        <v>93</v>
      </c>
      <c r="D66" s="159"/>
      <c r="E66" s="73" t="s">
        <v>94</v>
      </c>
      <c r="F66" s="51"/>
      <c r="G66" s="26"/>
      <c r="H66" s="28"/>
      <c r="I66" s="398">
        <v>5</v>
      </c>
      <c r="J66" s="108">
        <f>I66*J73*I77*1.732/1000</f>
        <v>0.0475434</v>
      </c>
      <c r="K66" s="399"/>
      <c r="L66" s="400">
        <v>5</v>
      </c>
      <c r="M66" s="108">
        <f>L66*M73*L77*1.732/1000</f>
        <v>0.046712039999999996</v>
      </c>
      <c r="N66" s="399"/>
      <c r="O66" s="400">
        <v>5</v>
      </c>
      <c r="P66" s="108">
        <f>O66*P73*O77*1.732/1000</f>
        <v>0.04617512</v>
      </c>
      <c r="Q66" s="401"/>
      <c r="R66" s="398">
        <v>5</v>
      </c>
      <c r="S66" s="108">
        <f>R66*S73*R77*1.732/1000</f>
        <v>0.04817125</v>
      </c>
      <c r="T66" s="49"/>
    </row>
    <row r="67" spans="1:20" ht="12.75" customHeight="1">
      <c r="A67" s="502"/>
      <c r="B67" s="503"/>
      <c r="C67" s="630" t="s">
        <v>200</v>
      </c>
      <c r="D67" s="631"/>
      <c r="E67" s="172" t="s">
        <v>197</v>
      </c>
      <c r="F67" s="57"/>
      <c r="G67" s="11"/>
      <c r="H67" s="13"/>
      <c r="I67" s="430">
        <v>352</v>
      </c>
      <c r="J67" s="429">
        <f>I67*J73*I77*1.732/1000</f>
        <v>3.3470553599999993</v>
      </c>
      <c r="K67" s="432"/>
      <c r="L67" s="431">
        <v>342</v>
      </c>
      <c r="M67" s="429">
        <f>L67*M73*L77*1.732/1000</f>
        <v>3.195103536</v>
      </c>
      <c r="N67" s="432"/>
      <c r="O67" s="431">
        <v>351</v>
      </c>
      <c r="P67" s="429">
        <f>O67*P73*O77*1.732/1000</f>
        <v>3.241493424</v>
      </c>
      <c r="Q67" s="433"/>
      <c r="R67" s="430">
        <v>334</v>
      </c>
      <c r="S67" s="429">
        <f>R67*S73*R77*1.732/1000</f>
        <v>3.2178395</v>
      </c>
      <c r="T67" s="55"/>
    </row>
    <row r="68" spans="1:20" ht="12.75" customHeight="1" thickBot="1">
      <c r="A68" s="502"/>
      <c r="B68" s="503"/>
      <c r="C68" s="628" t="s">
        <v>194</v>
      </c>
      <c r="D68" s="629"/>
      <c r="E68" s="74"/>
      <c r="F68" s="63"/>
      <c r="G68" s="34"/>
      <c r="H68" s="36"/>
      <c r="I68" s="408">
        <f>SUM(I58:I67)</f>
        <v>794.7</v>
      </c>
      <c r="J68" s="319">
        <f>J58+J59+J60+J61+J62+J63+J64+J65+J66+J67</f>
        <v>7.556547995999999</v>
      </c>
      <c r="K68" s="409"/>
      <c r="L68" s="410">
        <f>SUM(L58:L67)</f>
        <v>702.6</v>
      </c>
      <c r="M68" s="319">
        <f>L68*M73*L77*1.732/1000</f>
        <v>6.5639758608</v>
      </c>
      <c r="N68" s="409"/>
      <c r="O68" s="411">
        <f>SUM(O58:O67)</f>
        <v>763.5</v>
      </c>
      <c r="P68" s="319">
        <f>O68*P73*O77*1.732/1000</f>
        <v>7.050940824</v>
      </c>
      <c r="Q68" s="412"/>
      <c r="R68" s="408">
        <f>SUM(R58:R67)</f>
        <v>612.5</v>
      </c>
      <c r="S68" s="319">
        <f>R68*S73*R77*1.732/1000</f>
        <v>5.900978125</v>
      </c>
      <c r="T68" s="36"/>
    </row>
    <row r="69" spans="1:20" ht="13.5" customHeight="1">
      <c r="A69" s="502"/>
      <c r="B69" s="505" t="s">
        <v>95</v>
      </c>
      <c r="C69" s="506"/>
      <c r="D69" s="507"/>
      <c r="E69" s="456" t="s">
        <v>12</v>
      </c>
      <c r="F69" s="457"/>
      <c r="G69" s="457"/>
      <c r="H69" s="457"/>
      <c r="I69" s="75"/>
      <c r="J69" s="76"/>
      <c r="K69" s="46"/>
      <c r="L69" s="75"/>
      <c r="M69" s="44"/>
      <c r="N69" s="46"/>
      <c r="O69" s="75"/>
      <c r="P69" s="44"/>
      <c r="Q69" s="46"/>
      <c r="R69" s="75"/>
      <c r="S69" s="44"/>
      <c r="T69" s="42"/>
    </row>
    <row r="70" spans="1:22" ht="14.25" customHeight="1" thickBot="1">
      <c r="A70" s="502"/>
      <c r="B70" s="521" t="s">
        <v>96</v>
      </c>
      <c r="C70" s="455"/>
      <c r="D70" s="495"/>
      <c r="E70" s="477" t="s">
        <v>97</v>
      </c>
      <c r="F70" s="478"/>
      <c r="G70" s="478"/>
      <c r="H70" s="478"/>
      <c r="I70" s="34"/>
      <c r="J70" s="35"/>
      <c r="K70" s="63"/>
      <c r="L70" s="34"/>
      <c r="M70" s="35"/>
      <c r="N70" s="63"/>
      <c r="O70" s="34"/>
      <c r="P70" s="35"/>
      <c r="Q70" s="63"/>
      <c r="R70" s="34"/>
      <c r="S70" s="35"/>
      <c r="T70" s="36"/>
      <c r="V70" s="77"/>
    </row>
    <row r="71" spans="1:20" ht="12.75" customHeight="1">
      <c r="A71" s="502"/>
      <c r="B71" s="505" t="s">
        <v>98</v>
      </c>
      <c r="C71" s="632"/>
      <c r="D71" s="42" t="s">
        <v>10</v>
      </c>
      <c r="E71" s="493"/>
      <c r="F71" s="484"/>
      <c r="G71" s="484"/>
      <c r="H71" s="494"/>
      <c r="I71" s="43"/>
      <c r="J71" s="44"/>
      <c r="K71" s="46"/>
      <c r="L71" s="43"/>
      <c r="M71" s="44"/>
      <c r="N71" s="42"/>
      <c r="O71" s="43"/>
      <c r="P71" s="44"/>
      <c r="Q71" s="42"/>
      <c r="R71" s="43"/>
      <c r="S71" s="46"/>
      <c r="T71" s="42"/>
    </row>
    <row r="72" spans="1:20" ht="14.25" customHeight="1">
      <c r="A72" s="502"/>
      <c r="B72" s="508"/>
      <c r="C72" s="633"/>
      <c r="D72" s="49" t="s">
        <v>23</v>
      </c>
      <c r="E72" s="519" t="s">
        <v>184</v>
      </c>
      <c r="F72" s="459"/>
      <c r="G72" s="459"/>
      <c r="H72" s="520"/>
      <c r="I72" s="143">
        <v>6.3</v>
      </c>
      <c r="J72" s="145">
        <v>6.1</v>
      </c>
      <c r="K72" s="146"/>
      <c r="L72" s="149">
        <v>6.3</v>
      </c>
      <c r="M72" s="145">
        <v>6.1</v>
      </c>
      <c r="N72" s="150"/>
      <c r="O72" s="149">
        <v>6.3</v>
      </c>
      <c r="P72" s="145">
        <v>6.1</v>
      </c>
      <c r="Q72" s="150"/>
      <c r="R72" s="149">
        <v>6.3</v>
      </c>
      <c r="S72" s="145">
        <v>6.15</v>
      </c>
      <c r="T72" s="144"/>
    </row>
    <row r="73" spans="1:20" ht="14.25" customHeight="1" thickBot="1">
      <c r="A73" s="502"/>
      <c r="B73" s="511"/>
      <c r="C73" s="634"/>
      <c r="D73" s="36" t="s">
        <v>23</v>
      </c>
      <c r="E73" s="521" t="s">
        <v>190</v>
      </c>
      <c r="F73" s="455"/>
      <c r="G73" s="455"/>
      <c r="H73" s="495"/>
      <c r="I73" s="137">
        <v>6.25</v>
      </c>
      <c r="J73" s="148">
        <v>6.1</v>
      </c>
      <c r="K73" s="147"/>
      <c r="L73" s="151">
        <v>6.25</v>
      </c>
      <c r="M73" s="148">
        <v>6.2</v>
      </c>
      <c r="N73" s="152"/>
      <c r="O73" s="151">
        <v>6.26</v>
      </c>
      <c r="P73" s="148">
        <v>6.2</v>
      </c>
      <c r="Q73" s="152"/>
      <c r="R73" s="151">
        <v>6.3</v>
      </c>
      <c r="S73" s="148">
        <v>6.25</v>
      </c>
      <c r="T73" s="138"/>
    </row>
    <row r="74" spans="1:20" ht="14.25" customHeight="1">
      <c r="A74" s="502"/>
      <c r="B74" s="635" t="s">
        <v>99</v>
      </c>
      <c r="C74" s="636"/>
      <c r="D74" s="637"/>
      <c r="E74" s="456" t="s">
        <v>181</v>
      </c>
      <c r="F74" s="457"/>
      <c r="G74" s="457"/>
      <c r="H74" s="458"/>
      <c r="I74" s="639">
        <v>0.98</v>
      </c>
      <c r="J74" s="640"/>
      <c r="K74" s="641"/>
      <c r="L74" s="639">
        <v>0.93</v>
      </c>
      <c r="M74" s="640"/>
      <c r="N74" s="641"/>
      <c r="O74" s="639">
        <v>0.91</v>
      </c>
      <c r="P74" s="640"/>
      <c r="Q74" s="641"/>
      <c r="R74" s="639">
        <v>0.95</v>
      </c>
      <c r="S74" s="640"/>
      <c r="T74" s="641"/>
    </row>
    <row r="75" spans="1:20" ht="12.75" customHeight="1">
      <c r="A75" s="502"/>
      <c r="B75" s="460"/>
      <c r="C75" s="638"/>
      <c r="D75" s="462"/>
      <c r="E75" s="466" t="s">
        <v>189</v>
      </c>
      <c r="F75" s="467"/>
      <c r="G75" s="467"/>
      <c r="H75" s="468"/>
      <c r="I75" s="519">
        <v>0.91</v>
      </c>
      <c r="J75" s="459"/>
      <c r="K75" s="520"/>
      <c r="L75" s="519">
        <v>0.86</v>
      </c>
      <c r="M75" s="459"/>
      <c r="N75" s="520"/>
      <c r="O75" s="519">
        <v>0.85</v>
      </c>
      <c r="P75" s="459"/>
      <c r="Q75" s="520"/>
      <c r="R75" s="519">
        <v>0.89</v>
      </c>
      <c r="S75" s="459"/>
      <c r="T75" s="520"/>
    </row>
    <row r="76" spans="1:20" ht="12.75" customHeight="1">
      <c r="A76" s="502"/>
      <c r="B76" s="460"/>
      <c r="C76" s="638"/>
      <c r="D76" s="462"/>
      <c r="E76" s="466" t="s">
        <v>182</v>
      </c>
      <c r="F76" s="467"/>
      <c r="G76" s="467"/>
      <c r="H76" s="468"/>
      <c r="I76" s="519">
        <v>0.84</v>
      </c>
      <c r="J76" s="459"/>
      <c r="K76" s="520"/>
      <c r="L76" s="519">
        <v>0.9</v>
      </c>
      <c r="M76" s="459"/>
      <c r="N76" s="520"/>
      <c r="O76" s="519">
        <v>0.91</v>
      </c>
      <c r="P76" s="459"/>
      <c r="Q76" s="520"/>
      <c r="R76" s="519">
        <v>0.91</v>
      </c>
      <c r="S76" s="459"/>
      <c r="T76" s="520"/>
    </row>
    <row r="77" spans="1:23" ht="14.25" customHeight="1" thickBot="1">
      <c r="A77" s="502"/>
      <c r="B77" s="463"/>
      <c r="C77" s="464"/>
      <c r="D77" s="465"/>
      <c r="E77" s="477" t="s">
        <v>183</v>
      </c>
      <c r="F77" s="478"/>
      <c r="G77" s="478"/>
      <c r="H77" s="479"/>
      <c r="I77" s="521">
        <v>0.9</v>
      </c>
      <c r="J77" s="455"/>
      <c r="K77" s="495"/>
      <c r="L77" s="521">
        <v>0.87</v>
      </c>
      <c r="M77" s="455"/>
      <c r="N77" s="495"/>
      <c r="O77" s="521">
        <v>0.86</v>
      </c>
      <c r="P77" s="455"/>
      <c r="Q77" s="495"/>
      <c r="R77" s="521">
        <v>0.89</v>
      </c>
      <c r="S77" s="455"/>
      <c r="T77" s="495"/>
      <c r="W77" s="78"/>
    </row>
    <row r="78" spans="1:20" ht="13.5" customHeight="1">
      <c r="A78" s="502"/>
      <c r="B78" s="505" t="s">
        <v>101</v>
      </c>
      <c r="C78" s="506"/>
      <c r="D78" s="506"/>
      <c r="E78" s="448" t="s">
        <v>102</v>
      </c>
      <c r="F78" s="449"/>
      <c r="G78" s="449"/>
      <c r="H78" s="450"/>
      <c r="I78" s="210">
        <f>((J9*J9+K9*K9)/($C$8*$C$8))*$D$82</f>
        <v>0.015282942533920495</v>
      </c>
      <c r="J78" s="79" t="s">
        <v>103</v>
      </c>
      <c r="K78" s="107">
        <f>($C$82/100)*((J9*J9+K9*K9)/$C$8)</f>
        <v>0.39439851700439993</v>
      </c>
      <c r="L78" s="128">
        <f>((M9*M9+N9*N9)/($C$8*$C$8))*$D$82</f>
        <v>0.021513354428272916</v>
      </c>
      <c r="M78" s="79" t="s">
        <v>103</v>
      </c>
      <c r="N78" s="107">
        <f>($C$82/100)*((M9*M9+N9*N9)/$C$8)</f>
        <v>0.5551833400844624</v>
      </c>
      <c r="O78" s="210">
        <f>((P9*P9+Q9*Q9)/($C$8*$C$8))*$D$82</f>
        <v>0.024111150195647926</v>
      </c>
      <c r="P78" s="79" t="s">
        <v>103</v>
      </c>
      <c r="Q78" s="107">
        <f>($C$82/100)*((P9*P9+Q9*Q9)/$C$8)</f>
        <v>0.6222232308554304</v>
      </c>
      <c r="R78" s="128">
        <f>((S9*S9+T9*T9)/($C$8*$C$8))*$D$82</f>
        <v>0.015349315564187801</v>
      </c>
      <c r="S78" s="79" t="s">
        <v>103</v>
      </c>
      <c r="T78" s="107">
        <f>($C$82/100)*((S9*S9+T9*T9)/$C$8)</f>
        <v>0.39611136939839486</v>
      </c>
    </row>
    <row r="79" spans="1:20" ht="14.25" customHeight="1">
      <c r="A79" s="502"/>
      <c r="B79" s="508"/>
      <c r="C79" s="509"/>
      <c r="D79" s="509"/>
      <c r="E79" s="451" t="s">
        <v>104</v>
      </c>
      <c r="F79" s="452"/>
      <c r="G79" s="452"/>
      <c r="H79" s="453"/>
      <c r="I79" s="90">
        <f>((J14*J14+K14*K14)/($C$13*$C$13))*$D$83</f>
        <v>0.013236565937465024</v>
      </c>
      <c r="J79" s="80" t="s">
        <v>103</v>
      </c>
      <c r="K79" s="91">
        <f>($C$83/100)*((J14*J14+K14*K14)/$C$13)</f>
        <v>0.33990594047492806</v>
      </c>
      <c r="L79" s="89">
        <f>((M14*M14+N14*N14)/($C$13*$C$13))*$D$83</f>
        <v>0.014280023513520172</v>
      </c>
      <c r="M79" s="80" t="s">
        <v>103</v>
      </c>
      <c r="N79" s="91">
        <f>($C$83/100)*((M14*M14+N14*N14)/$C$13)</f>
        <v>0.3667012158061851</v>
      </c>
      <c r="O79" s="90">
        <f>((P14*P14+Q14*Q14)/($C$13*$C$13))*$D$83</f>
        <v>0.013392128412027747</v>
      </c>
      <c r="P79" s="80" t="s">
        <v>103</v>
      </c>
      <c r="Q79" s="91">
        <f>($C$83/100)*((P14*P14+Q14*Q14)/$C$13)</f>
        <v>0.34390067819380926</v>
      </c>
      <c r="R79" s="89">
        <f>((S14*S14+T14*T14)/($C$13*$C$13))*$D$83</f>
        <v>0.009479591799849805</v>
      </c>
      <c r="S79" s="80" t="s">
        <v>103</v>
      </c>
      <c r="T79" s="91">
        <f>($C$83/100)*((S14*S14+T14*T14)/$C$13)</f>
        <v>0.24342941978072088</v>
      </c>
    </row>
    <row r="80" spans="1:20" ht="14.25" customHeight="1" thickBot="1">
      <c r="A80" s="502"/>
      <c r="B80" s="508"/>
      <c r="C80" s="509"/>
      <c r="D80" s="509"/>
      <c r="E80" s="451" t="s">
        <v>104</v>
      </c>
      <c r="F80" s="452"/>
      <c r="G80" s="452"/>
      <c r="H80" s="453"/>
      <c r="I80" s="31"/>
      <c r="J80" s="81" t="s">
        <v>103</v>
      </c>
      <c r="K80" s="32"/>
      <c r="L80" s="22"/>
      <c r="M80" s="80" t="s">
        <v>103</v>
      </c>
      <c r="N80" s="23"/>
      <c r="O80" s="31"/>
      <c r="P80" s="81" t="s">
        <v>103</v>
      </c>
      <c r="Q80" s="32"/>
      <c r="R80" s="22"/>
      <c r="S80" s="80" t="s">
        <v>103</v>
      </c>
      <c r="T80" s="23"/>
    </row>
    <row r="81" spans="1:20" ht="13.5" customHeight="1">
      <c r="A81" s="503"/>
      <c r="B81" s="116"/>
      <c r="C81" s="117" t="s">
        <v>169</v>
      </c>
      <c r="D81" s="118" t="s">
        <v>170</v>
      </c>
      <c r="E81" s="82"/>
      <c r="F81" s="439" t="s">
        <v>105</v>
      </c>
      <c r="G81" s="439"/>
      <c r="H81" s="83"/>
      <c r="I81" s="85">
        <f>J9+$H$6+I78</f>
        <v>12.255157896533921</v>
      </c>
      <c r="J81" s="209" t="s">
        <v>103</v>
      </c>
      <c r="K81" s="85">
        <f>K9+$H$7+K78</f>
        <v>0.5423985170043999</v>
      </c>
      <c r="L81" s="106">
        <f>M9+$H$6+L78</f>
        <v>14.536036898428272</v>
      </c>
      <c r="M81" s="84" t="s">
        <v>103</v>
      </c>
      <c r="N81" s="86">
        <f>N9+$H$7+N78</f>
        <v>0.7031833400844624</v>
      </c>
      <c r="O81" s="85">
        <f>P9+$H$6+O78</f>
        <v>15.387635980195645</v>
      </c>
      <c r="P81" s="209" t="s">
        <v>103</v>
      </c>
      <c r="Q81" s="85">
        <f>Q9+$H$7+Q78</f>
        <v>0.7702232308554304</v>
      </c>
      <c r="R81" s="106">
        <f>S9+$H$6+R78</f>
        <v>12.281686631564188</v>
      </c>
      <c r="S81" s="84" t="s">
        <v>103</v>
      </c>
      <c r="T81" s="86">
        <f>T9+$H$7+T78</f>
        <v>0.5441113693983949</v>
      </c>
    </row>
    <row r="82" spans="1:20" ht="13.5" customHeight="1">
      <c r="A82" s="503"/>
      <c r="B82" s="119" t="s">
        <v>171</v>
      </c>
      <c r="C82" s="139">
        <v>10.6</v>
      </c>
      <c r="D82" s="140">
        <v>0.1643</v>
      </c>
      <c r="E82" s="87"/>
      <c r="F82" s="440" t="s">
        <v>106</v>
      </c>
      <c r="G82" s="440"/>
      <c r="H82" s="88"/>
      <c r="I82" s="89">
        <f>J14+$H$11+I79</f>
        <v>11.444297561937464</v>
      </c>
      <c r="J82" s="80" t="s">
        <v>103</v>
      </c>
      <c r="K82" s="89">
        <f>K14+$H$12+K79</f>
        <v>0.4839059404749281</v>
      </c>
      <c r="L82" s="90">
        <f>M14+$H$11+L79</f>
        <v>11.88556588431352</v>
      </c>
      <c r="M82" s="80" t="s">
        <v>103</v>
      </c>
      <c r="N82" s="91">
        <f>N14+$H$12+N79</f>
        <v>0.5107012158061851</v>
      </c>
      <c r="O82" s="89">
        <f>P14+$H$11+O79</f>
        <v>11.51115694761203</v>
      </c>
      <c r="P82" s="80" t="s">
        <v>103</v>
      </c>
      <c r="Q82" s="89">
        <f>Q14+$H$12+Q79</f>
        <v>0.4879006781938092</v>
      </c>
      <c r="R82" s="90">
        <f>S14+$H$11+R79</f>
        <v>9.690330772799848</v>
      </c>
      <c r="S82" s="80" t="s">
        <v>103</v>
      </c>
      <c r="T82" s="91">
        <f>T14+$H$12+T79</f>
        <v>0.3874294197807209</v>
      </c>
    </row>
    <row r="83" spans="1:20" ht="15" customHeight="1" thickBot="1">
      <c r="A83" s="503"/>
      <c r="B83" s="120" t="s">
        <v>172</v>
      </c>
      <c r="C83" s="141">
        <v>10.49</v>
      </c>
      <c r="D83" s="142">
        <v>0.1634</v>
      </c>
      <c r="E83" s="87"/>
      <c r="F83" s="441" t="s">
        <v>107</v>
      </c>
      <c r="G83" s="441"/>
      <c r="H83" s="88"/>
      <c r="I83" s="25"/>
      <c r="J83" s="80" t="s">
        <v>103</v>
      </c>
      <c r="K83" s="25"/>
      <c r="L83" s="22"/>
      <c r="M83" s="80" t="s">
        <v>103</v>
      </c>
      <c r="N83" s="23"/>
      <c r="O83" s="25"/>
      <c r="P83" s="80" t="s">
        <v>103</v>
      </c>
      <c r="Q83" s="25"/>
      <c r="R83" s="22"/>
      <c r="S83" s="80" t="s">
        <v>103</v>
      </c>
      <c r="T83" s="23"/>
    </row>
    <row r="84" spans="1:20" ht="13.5" customHeight="1" thickBot="1">
      <c r="A84" s="503"/>
      <c r="B84" s="2"/>
      <c r="C84" s="3"/>
      <c r="D84" s="4"/>
      <c r="E84" s="92"/>
      <c r="F84" s="442" t="s">
        <v>108</v>
      </c>
      <c r="G84" s="442"/>
      <c r="H84" s="93"/>
      <c r="I84" s="9"/>
      <c r="J84" s="94" t="s">
        <v>103</v>
      </c>
      <c r="K84" s="9"/>
      <c r="L84" s="8"/>
      <c r="M84" s="94" t="s">
        <v>103</v>
      </c>
      <c r="N84" s="10"/>
      <c r="O84" s="9"/>
      <c r="P84" s="94" t="s">
        <v>103</v>
      </c>
      <c r="Q84" s="9"/>
      <c r="R84" s="8"/>
      <c r="S84" s="94" t="s">
        <v>103</v>
      </c>
      <c r="T84" s="10"/>
    </row>
    <row r="85" spans="1:20" ht="14.25" customHeight="1" thickBot="1">
      <c r="A85" s="503"/>
      <c r="B85" s="206"/>
      <c r="C85" s="207"/>
      <c r="D85" s="208"/>
      <c r="E85" s="527" t="s">
        <v>109</v>
      </c>
      <c r="F85" s="528"/>
      <c r="G85" s="528"/>
      <c r="H85" s="529"/>
      <c r="I85" s="111">
        <f>I81+I82</f>
        <v>23.699455458471384</v>
      </c>
      <c r="J85" s="95" t="s">
        <v>103</v>
      </c>
      <c r="K85" s="96">
        <f>K81+K82</f>
        <v>1.0263044574793279</v>
      </c>
      <c r="L85" s="111">
        <f>L81+L82</f>
        <v>26.421602782741793</v>
      </c>
      <c r="M85" s="95" t="s">
        <v>103</v>
      </c>
      <c r="N85" s="96">
        <f>N81+N82</f>
        <v>1.2138845558906475</v>
      </c>
      <c r="O85" s="111">
        <f>O81+O82</f>
        <v>26.898792927807676</v>
      </c>
      <c r="P85" s="95" t="s">
        <v>103</v>
      </c>
      <c r="Q85" s="96">
        <f>Q81+Q82</f>
        <v>1.2581239090492398</v>
      </c>
      <c r="R85" s="111">
        <f>R81+R82</f>
        <v>21.97201740436404</v>
      </c>
      <c r="S85" s="95" t="s">
        <v>103</v>
      </c>
      <c r="T85" s="96">
        <f>T81+T82</f>
        <v>0.9315407891791158</v>
      </c>
    </row>
    <row r="86" spans="1:20" ht="13.5" customHeight="1" thickBot="1">
      <c r="A86" s="503"/>
      <c r="B86" s="97"/>
      <c r="C86" s="98"/>
      <c r="D86" s="99"/>
      <c r="E86" s="491" t="s">
        <v>110</v>
      </c>
      <c r="F86" s="491"/>
      <c r="G86" s="491"/>
      <c r="H86" s="492"/>
      <c r="I86" s="443" t="s">
        <v>246</v>
      </c>
      <c r="J86" s="443"/>
      <c r="K86" s="443"/>
      <c r="L86" s="443" t="s">
        <v>247</v>
      </c>
      <c r="M86" s="443"/>
      <c r="N86" s="443"/>
      <c r="O86" s="443" t="s">
        <v>247</v>
      </c>
      <c r="P86" s="443"/>
      <c r="Q86" s="443"/>
      <c r="R86" s="443" t="s">
        <v>248</v>
      </c>
      <c r="S86" s="443"/>
      <c r="T86" s="443"/>
    </row>
    <row r="87" spans="1:20" ht="14.25" customHeight="1" thickBot="1">
      <c r="A87" s="504"/>
      <c r="B87" s="523" t="s">
        <v>111</v>
      </c>
      <c r="C87" s="524"/>
      <c r="D87" s="524"/>
      <c r="E87" s="525"/>
      <c r="F87" s="525"/>
      <c r="G87" s="525"/>
      <c r="H87" s="525"/>
      <c r="I87" s="525"/>
      <c r="J87" s="525"/>
      <c r="K87" s="525"/>
      <c r="L87" s="525"/>
      <c r="M87" s="525"/>
      <c r="N87" s="525"/>
      <c r="O87" s="525"/>
      <c r="P87" s="525"/>
      <c r="Q87" s="525"/>
      <c r="R87" s="525"/>
      <c r="S87" s="525"/>
      <c r="T87" s="526"/>
    </row>
    <row r="88" spans="1:20" ht="12.75" customHeight="1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</sheetData>
  <sheetProtection/>
  <mergeCells count="97">
    <mergeCell ref="B78:D80"/>
    <mergeCell ref="E78:H78"/>
    <mergeCell ref="F81:G81"/>
    <mergeCell ref="F82:G82"/>
    <mergeCell ref="E79:H79"/>
    <mergeCell ref="E80:H80"/>
    <mergeCell ref="F83:G83"/>
    <mergeCell ref="F84:G84"/>
    <mergeCell ref="B87:T87"/>
    <mergeCell ref="E85:H85"/>
    <mergeCell ref="E86:H86"/>
    <mergeCell ref="I86:K86"/>
    <mergeCell ref="L86:N86"/>
    <mergeCell ref="O86:Q86"/>
    <mergeCell ref="R86:T86"/>
    <mergeCell ref="O76:Q76"/>
    <mergeCell ref="R76:T76"/>
    <mergeCell ref="E77:H77"/>
    <mergeCell ref="I77:K77"/>
    <mergeCell ref="L77:N77"/>
    <mergeCell ref="O77:Q77"/>
    <mergeCell ref="R77:T77"/>
    <mergeCell ref="L76:N76"/>
    <mergeCell ref="O74:Q74"/>
    <mergeCell ref="R74:T74"/>
    <mergeCell ref="E75:H75"/>
    <mergeCell ref="I75:K75"/>
    <mergeCell ref="L75:N75"/>
    <mergeCell ref="O75:Q75"/>
    <mergeCell ref="R75:T75"/>
    <mergeCell ref="L74:N74"/>
    <mergeCell ref="B74:D77"/>
    <mergeCell ref="E74:H74"/>
    <mergeCell ref="I74:K74"/>
    <mergeCell ref="E76:H76"/>
    <mergeCell ref="I76:K76"/>
    <mergeCell ref="E71:H71"/>
    <mergeCell ref="E72:H72"/>
    <mergeCell ref="E73:H73"/>
    <mergeCell ref="E69:H69"/>
    <mergeCell ref="E70:H70"/>
    <mergeCell ref="B71:C73"/>
    <mergeCell ref="B69:D69"/>
    <mergeCell ref="C57:D57"/>
    <mergeCell ref="B22:B68"/>
    <mergeCell ref="C47:D47"/>
    <mergeCell ref="C26:D26"/>
    <mergeCell ref="C35:D35"/>
    <mergeCell ref="B70:D70"/>
    <mergeCell ref="R18:T18"/>
    <mergeCell ref="E18:H18"/>
    <mergeCell ref="I18:K18"/>
    <mergeCell ref="L18:N18"/>
    <mergeCell ref="C48:D48"/>
    <mergeCell ref="G22:H22"/>
    <mergeCell ref="O18:Q18"/>
    <mergeCell ref="C22:F23"/>
    <mergeCell ref="R3:T3"/>
    <mergeCell ref="G15:H15"/>
    <mergeCell ref="I15:K15"/>
    <mergeCell ref="L15:N15"/>
    <mergeCell ref="R10:T10"/>
    <mergeCell ref="I10:K10"/>
    <mergeCell ref="O10:Q10"/>
    <mergeCell ref="L10:N10"/>
    <mergeCell ref="R15:T15"/>
    <mergeCell ref="O15:Q15"/>
    <mergeCell ref="E14:F14"/>
    <mergeCell ref="C52:D52"/>
    <mergeCell ref="C67:D67"/>
    <mergeCell ref="C56:D56"/>
    <mergeCell ref="C49:D49"/>
    <mergeCell ref="C36:D36"/>
    <mergeCell ref="E16:F16"/>
    <mergeCell ref="E17:F17"/>
    <mergeCell ref="C50:D50"/>
    <mergeCell ref="E15:F15"/>
    <mergeCell ref="A1:T2"/>
    <mergeCell ref="A3:A87"/>
    <mergeCell ref="B3:D5"/>
    <mergeCell ref="E3:F5"/>
    <mergeCell ref="G3:H5"/>
    <mergeCell ref="I3:K3"/>
    <mergeCell ref="L3:N3"/>
    <mergeCell ref="E10:F10"/>
    <mergeCell ref="C68:D68"/>
    <mergeCell ref="O3:Q3"/>
    <mergeCell ref="G10:H10"/>
    <mergeCell ref="E9:F9"/>
    <mergeCell ref="E12:F12"/>
    <mergeCell ref="B6:B21"/>
    <mergeCell ref="E6:F6"/>
    <mergeCell ref="E11:F11"/>
    <mergeCell ref="C19:C21"/>
    <mergeCell ref="E7:F7"/>
    <mergeCell ref="E8:F8"/>
    <mergeCell ref="E13:F13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IgnatovaNM</cp:lastModifiedBy>
  <cp:lastPrinted>2012-12-25T03:39:09Z</cp:lastPrinted>
  <dcterms:created xsi:type="dcterms:W3CDTF">1996-10-08T23:32:33Z</dcterms:created>
  <dcterms:modified xsi:type="dcterms:W3CDTF">2012-12-26T04:39:54Z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