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20" windowHeight="8100" tabRatio="813" activeTab="2"/>
  </bookViews>
  <sheets>
    <sheet name="Северская" sheetId="1" r:id="rId1"/>
    <sheet name="Агат" sheetId="2" r:id="rId2"/>
    <sheet name="СТЗ" sheetId="3" r:id="rId3"/>
  </sheets>
  <definedNames/>
  <calcPr fullCalcOnLoad="1"/>
</workbook>
</file>

<file path=xl/sharedStrings.xml><?xml version="1.0" encoding="utf-8"?>
<sst xmlns="http://schemas.openxmlformats.org/spreadsheetml/2006/main" count="2033" uniqueCount="264">
  <si>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</si>
  <si>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</si>
  <si>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</si>
  <si>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</si>
  <si>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</si>
  <si>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</si>
  <si>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</si>
  <si>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</si>
  <si>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</si>
  <si>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</si>
  <si>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t>110 кВ</t>
  </si>
  <si>
    <r>
      <t>Δ</t>
    </r>
    <r>
      <rPr>
        <sz val="10"/>
        <rFont val="Times New Roman"/>
        <family val="1"/>
      </rPr>
      <t>Рхх</t>
    </r>
  </si>
  <si>
    <t>№  1</t>
  </si>
  <si>
    <t>6 кВ / 1С</t>
  </si>
  <si>
    <r>
      <t>Δ</t>
    </r>
    <r>
      <rPr>
        <sz val="10"/>
        <rFont val="Times New Roman"/>
        <family val="1"/>
      </rPr>
      <t>Qхх</t>
    </r>
  </si>
  <si>
    <t>6 кВ / 3С</t>
  </si>
  <si>
    <t>МВА</t>
  </si>
  <si>
    <t>РПН</t>
  </si>
  <si>
    <t>№  2</t>
  </si>
  <si>
    <t>6 кВ / 2С</t>
  </si>
  <si>
    <t>6 кВ / 4С</t>
  </si>
  <si>
    <t xml:space="preserve">№  </t>
  </si>
  <si>
    <t>Итого:</t>
  </si>
  <si>
    <t>6 кВ</t>
  </si>
  <si>
    <t>По ЛЭП и фидерам 110, 35, 10, 6 кВ (с разбивкой по напряжению)</t>
  </si>
  <si>
    <t>Название ЛЭП и фидеров</t>
  </si>
  <si>
    <t>М/зал № 1 ф.1</t>
  </si>
  <si>
    <t>М/зал № 2 ф.1</t>
  </si>
  <si>
    <t>М/зал № 3</t>
  </si>
  <si>
    <t>яч.32</t>
  </si>
  <si>
    <t>М/зал № 7 ф.1</t>
  </si>
  <si>
    <t>ТЭСЦ-3 ф.1</t>
  </si>
  <si>
    <t>яч.37</t>
  </si>
  <si>
    <t>Маяк ф.1</t>
  </si>
  <si>
    <t>яч.30</t>
  </si>
  <si>
    <t>яч.35</t>
  </si>
  <si>
    <t>яч.26</t>
  </si>
  <si>
    <t>ГЗС ф.1</t>
  </si>
  <si>
    <t>яч.33</t>
  </si>
  <si>
    <t>Бл. Очистных</t>
  </si>
  <si>
    <t>яч.34</t>
  </si>
  <si>
    <t>ТСН № 1</t>
  </si>
  <si>
    <t>яч.41</t>
  </si>
  <si>
    <t>ТП - 7</t>
  </si>
  <si>
    <t>яч.36</t>
  </si>
  <si>
    <t>М/зал № 1 ф.2</t>
  </si>
  <si>
    <t>М/зал № 2 ф.2</t>
  </si>
  <si>
    <t>М/зал № 7 ф.2</t>
  </si>
  <si>
    <t>ТЭСЦ-3 ф.2</t>
  </si>
  <si>
    <t>яч.13</t>
  </si>
  <si>
    <t>Маяк ф.2</t>
  </si>
  <si>
    <t>яч.14</t>
  </si>
  <si>
    <t>яч.1</t>
  </si>
  <si>
    <t>яч.12</t>
  </si>
  <si>
    <t>яч.15</t>
  </si>
  <si>
    <t>Склад оборудования</t>
  </si>
  <si>
    <t>яч.7</t>
  </si>
  <si>
    <t>ТСН № 2</t>
  </si>
  <si>
    <t>яч.5</t>
  </si>
  <si>
    <t>Ст. копер</t>
  </si>
  <si>
    <t>яч.8</t>
  </si>
  <si>
    <t>яч.75</t>
  </si>
  <si>
    <t>Пархоз ф.1</t>
  </si>
  <si>
    <t>яч.78</t>
  </si>
  <si>
    <t>М/зал №14 ф.1</t>
  </si>
  <si>
    <t>яч.82</t>
  </si>
  <si>
    <t>яч.77</t>
  </si>
  <si>
    <t>Т/к №1 ф.1</t>
  </si>
  <si>
    <t>яч.68</t>
  </si>
  <si>
    <t>Автогараж ф.1</t>
  </si>
  <si>
    <t>яч.72</t>
  </si>
  <si>
    <t>яч.51</t>
  </si>
  <si>
    <t>Пархоз ф.2</t>
  </si>
  <si>
    <t>яч.44</t>
  </si>
  <si>
    <t>М/зал №14 ф.2</t>
  </si>
  <si>
    <t>яч.43</t>
  </si>
  <si>
    <t>яч.49</t>
  </si>
  <si>
    <t>Т/к №1 ф.2</t>
  </si>
  <si>
    <t>яч.52</t>
  </si>
  <si>
    <t>Автогараж ф.2</t>
  </si>
  <si>
    <t>яч.48</t>
  </si>
  <si>
    <t>Пиастрелла ф.2</t>
  </si>
  <si>
    <t>Мрамор</t>
  </si>
  <si>
    <t>яч.53</t>
  </si>
  <si>
    <t>ДРСУ</t>
  </si>
  <si>
    <t>яч.55</t>
  </si>
  <si>
    <t>Нагрузка СК, МВАр</t>
  </si>
  <si>
    <t>Батарея СК, МВАр</t>
  </si>
  <si>
    <t>№ 2</t>
  </si>
  <si>
    <t>Напряжение на шинах</t>
  </si>
  <si>
    <r>
      <t xml:space="preserve">Cos </t>
    </r>
    <r>
      <rPr>
        <b/>
        <sz val="12"/>
        <rFont val="Symbol"/>
        <family val="1"/>
      </rPr>
      <t>j</t>
    </r>
  </si>
  <si>
    <t>Переменные потери в трансформаторах,                                              МВА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</si>
  <si>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</t>
    </r>
  </si>
  <si>
    <t>+ j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</si>
  <si>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 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</si>
  <si>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</si>
  <si>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</si>
  <si>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</si>
  <si>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</si>
  <si>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S</t>
    </r>
    <r>
      <rPr>
        <b/>
        <sz val="9"/>
        <rFont val="Symbol"/>
        <family val="1"/>
      </rPr>
      <t>S</t>
    </r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</si>
  <si>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</si>
  <si>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</si>
  <si>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яч.21</t>
  </si>
  <si>
    <t>яч.25</t>
  </si>
  <si>
    <t>яч.29</t>
  </si>
  <si>
    <t>яч.6</t>
  </si>
  <si>
    <t>яч.4</t>
  </si>
  <si>
    <t>яч.9</t>
  </si>
  <si>
    <t>яч.3</t>
  </si>
  <si>
    <t>Uк, %</t>
  </si>
  <si>
    <t>ΔPкз, МВт</t>
  </si>
  <si>
    <t>Т-1</t>
  </si>
  <si>
    <t>Т-2</t>
  </si>
  <si>
    <t>яч.28</t>
  </si>
  <si>
    <t>4  час</t>
  </si>
  <si>
    <t>10  час</t>
  </si>
  <si>
    <t>яч.39</t>
  </si>
  <si>
    <t>яч.76</t>
  </si>
  <si>
    <t>яч.56</t>
  </si>
  <si>
    <t>Итого 6кВ</t>
  </si>
  <si>
    <t>№ 1 1С</t>
  </si>
  <si>
    <t>№ 2 2С</t>
  </si>
  <si>
    <t>№ 2 4С</t>
  </si>
  <si>
    <t>1С / 3С</t>
  </si>
  <si>
    <t>яч.2</t>
  </si>
  <si>
    <t>Итого</t>
  </si>
  <si>
    <t>№ 1 3С</t>
  </si>
  <si>
    <t>2С / 4С</t>
  </si>
  <si>
    <t>Итого 1С</t>
  </si>
  <si>
    <t>Итого 2С</t>
  </si>
  <si>
    <t>Итого 3С</t>
  </si>
  <si>
    <t>Итого 4С</t>
  </si>
  <si>
    <t>яч.42</t>
  </si>
  <si>
    <t>яч.18</t>
  </si>
  <si>
    <t>яч.73</t>
  </si>
  <si>
    <t>ЦРВ ф.1</t>
  </si>
  <si>
    <t>ЦРВ ф.2</t>
  </si>
  <si>
    <t>12  час</t>
  </si>
  <si>
    <t>23  час</t>
  </si>
  <si>
    <t>ф.1 ДСК</t>
  </si>
  <si>
    <t xml:space="preserve">  Главный энергетик завода                                                                                                                                 В.С.Широков</t>
  </si>
  <si>
    <t>1  час</t>
  </si>
  <si>
    <t>2  час</t>
  </si>
  <si>
    <t>3  час</t>
  </si>
  <si>
    <t>5  час</t>
  </si>
  <si>
    <t>6  час</t>
  </si>
  <si>
    <t>7  час</t>
  </si>
  <si>
    <t>8  час</t>
  </si>
  <si>
    <t>9  час</t>
  </si>
  <si>
    <t>11  час</t>
  </si>
  <si>
    <t>13  час</t>
  </si>
  <si>
    <t>14  час</t>
  </si>
  <si>
    <t>15  час</t>
  </si>
  <si>
    <t>16  час</t>
  </si>
  <si>
    <t>17  час</t>
  </si>
  <si>
    <t>18  час</t>
  </si>
  <si>
    <t>19  час</t>
  </si>
  <si>
    <t>20  час</t>
  </si>
  <si>
    <t>21  час</t>
  </si>
  <si>
    <t>22  час</t>
  </si>
  <si>
    <t>24  час</t>
  </si>
  <si>
    <r>
      <t xml:space="preserve">                  Форма № 3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СЕВЕРСКАЯ</t>
    </r>
    <r>
      <rPr>
        <sz val="10"/>
        <rFont val="Times New Roman"/>
        <family val="1"/>
      </rPr>
      <t xml:space="preserve">                             Дата 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18.06.2014г</t>
    </r>
  </si>
  <si>
    <t>ЖБИ - ф.1</t>
  </si>
  <si>
    <t>ф.2 ДСК</t>
  </si>
  <si>
    <t>ЖБИ ф.2</t>
  </si>
  <si>
    <t>Строймеханизация</t>
  </si>
  <si>
    <t>ЦТНП КТП-1</t>
  </si>
  <si>
    <t>Ремстрой</t>
  </si>
  <si>
    <t>ЦТНП КТП-2</t>
  </si>
  <si>
    <t>яч.57</t>
  </si>
  <si>
    <t>Пиастрелла  ф.1</t>
  </si>
  <si>
    <r>
      <t xml:space="preserve">Форма № 3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АГАТ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18.06.2014г.</t>
    </r>
  </si>
  <si>
    <t>ΔРхх</t>
  </si>
  <si>
    <t>ΔQхх</t>
  </si>
  <si>
    <t>яч.16</t>
  </si>
  <si>
    <t>№</t>
  </si>
  <si>
    <t>6  кВ</t>
  </si>
  <si>
    <t>Прошивной стан П20</t>
  </si>
  <si>
    <t xml:space="preserve">КРУ-1 ф.1 </t>
  </si>
  <si>
    <t>яч.31-1</t>
  </si>
  <si>
    <t>КРУ - 2 ф.1</t>
  </si>
  <si>
    <t>яч.24</t>
  </si>
  <si>
    <t>КРУ - 3 ф.1</t>
  </si>
  <si>
    <t>КРУ - 4 ф.1</t>
  </si>
  <si>
    <t>НФСт ф.1</t>
  </si>
  <si>
    <t>Т/к № 2 ф.1</t>
  </si>
  <si>
    <t>П.ст 102 ф.1</t>
  </si>
  <si>
    <t>яч.23</t>
  </si>
  <si>
    <t>П/ст № 3</t>
  </si>
  <si>
    <t>яч.19</t>
  </si>
  <si>
    <t>ЦЗЛ ф.1</t>
  </si>
  <si>
    <t>яч.27-1</t>
  </si>
  <si>
    <t>КП - 3 ф. 1</t>
  </si>
  <si>
    <t>яч.34-2</t>
  </si>
  <si>
    <t>МНЛЗ АТ-1 ф.Тр.№1</t>
  </si>
  <si>
    <t>яч.15-2</t>
  </si>
  <si>
    <t>ф.1 ПС БОС</t>
  </si>
  <si>
    <t>яч.17-1</t>
  </si>
  <si>
    <t>Уст-ка перемеш-я</t>
  </si>
  <si>
    <t>яч.17-2</t>
  </si>
  <si>
    <t>МНЛЗ АТ-2 ф.Тр.№1</t>
  </si>
  <si>
    <t>яч.17-3</t>
  </si>
  <si>
    <t>Насосная ДСП ф.1</t>
  </si>
  <si>
    <t>яч.15-1</t>
  </si>
  <si>
    <t>Прошивной стан П19</t>
  </si>
  <si>
    <t>КРУ - 1 ф.2</t>
  </si>
  <si>
    <t>яч.11-1</t>
  </si>
  <si>
    <t>КРУ - 2 ф.2</t>
  </si>
  <si>
    <t>КРУ - 3 ф.2</t>
  </si>
  <si>
    <t>КРУ - 4 ф.2</t>
  </si>
  <si>
    <t>НФСт ф.2</t>
  </si>
  <si>
    <t>Т/к № 2 ф.2</t>
  </si>
  <si>
    <t>П.ст 102 ф.2</t>
  </si>
  <si>
    <t>П/ст Парокотельная</t>
  </si>
  <si>
    <t>яч.10</t>
  </si>
  <si>
    <t>резерв</t>
  </si>
  <si>
    <t>яч.12-1</t>
  </si>
  <si>
    <t>ЦЗЛ ф.2</t>
  </si>
  <si>
    <t>яч.12-2</t>
  </si>
  <si>
    <t>КП - 3 ф. 2</t>
  </si>
  <si>
    <t>яч.14-2</t>
  </si>
  <si>
    <t>МНЛЗ АТ-1 ф.Тр.№2</t>
  </si>
  <si>
    <t>яч.13-2</t>
  </si>
  <si>
    <t>ф.2 ПС БОС</t>
  </si>
  <si>
    <t>яч.13-1</t>
  </si>
  <si>
    <t>МНЛЗ АТ-2 ф.Тр.№2</t>
  </si>
  <si>
    <t>яч.18-2</t>
  </si>
  <si>
    <t>КТПК ЦРМО</t>
  </si>
  <si>
    <t>яч.14-3</t>
  </si>
  <si>
    <t>Насосная ДСП ф.2</t>
  </si>
  <si>
    <t>яч.18-1</t>
  </si>
  <si>
    <t>1С</t>
  </si>
  <si>
    <t>2С</t>
  </si>
  <si>
    <t>6,2</t>
  </si>
  <si>
    <t>6,3</t>
  </si>
  <si>
    <t>6,1</t>
  </si>
  <si>
    <t>Cos j</t>
  </si>
  <si>
    <t>№1</t>
  </si>
  <si>
    <t>№2</t>
  </si>
  <si>
    <t>Δ Рпер + Δ jQпер</t>
  </si>
  <si>
    <t>S№T1</t>
  </si>
  <si>
    <t>S№T2</t>
  </si>
  <si>
    <t>S№T3</t>
  </si>
  <si>
    <t>S№T4</t>
  </si>
  <si>
    <t>SS</t>
  </si>
  <si>
    <t>Зырянова Л.Н.</t>
  </si>
  <si>
    <t>Добрынина Е.А.</t>
  </si>
  <si>
    <t>Хасанова М.М.</t>
  </si>
  <si>
    <r>
      <t xml:space="preserve">             Форма № 2             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СТЗ</t>
    </r>
    <r>
      <rPr>
        <sz val="10"/>
        <rFont val="Times New Roman"/>
        <family val="1"/>
      </rPr>
      <t xml:space="preserve">                                      Дата   </t>
    </r>
    <r>
      <rPr>
        <b/>
        <sz val="14"/>
        <rFont val="Times New Roman"/>
        <family val="1"/>
      </rPr>
      <t>18.06.2014г.</t>
    </r>
  </si>
  <si>
    <t>220 кВ</t>
  </si>
  <si>
    <t xml:space="preserve">35кВ </t>
  </si>
  <si>
    <t>10 кВ</t>
  </si>
  <si>
    <t>35 кВ</t>
  </si>
  <si>
    <t>10  кВ</t>
  </si>
  <si>
    <t>По ЛЭП и фидерам 220, 110, 35, 10, 6 кВ (с разбивкой по напряжению)</t>
  </si>
  <si>
    <t>ДСП</t>
  </si>
  <si>
    <t>ДГР</t>
  </si>
  <si>
    <t>ТРГ + ФКУ № 2</t>
  </si>
  <si>
    <t>ФКУ № 3</t>
  </si>
  <si>
    <t>ФКУ № 4</t>
  </si>
  <si>
    <t>Печь-ковш</t>
  </si>
  <si>
    <t>Напряжение        на шинах</t>
  </si>
  <si>
    <t>1С / 2С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</si>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</sst>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h:mm;@"/>
    <numFmt numFmtId="185" formatCode="0.00_ ;[Red]\-0.00\ 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7"/>
      <name val="Times New Roman"/>
      <family val="1"/>
    </font>
    <font>
      <b/>
      <sz val="12"/>
      <name val="Symbol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Symbol"/>
      <family val="1"/>
    </font>
    <font>
      <b/>
      <sz val="14"/>
      <name val="Symbol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9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 quotePrefix="1">
      <alignment horizontal="center" vertical="center" wrapText="1"/>
    </xf>
    <xf numFmtId="0" fontId="1" fillId="0" borderId="30" xfId="0" applyFont="1" applyBorder="1" applyAlignment="1" quotePrefix="1">
      <alignment horizontal="center" vertical="center" wrapText="1"/>
    </xf>
    <xf numFmtId="0" fontId="1" fillId="0" borderId="33" xfId="0" applyFont="1" applyBorder="1" applyAlignment="1" quotePrefix="1">
      <alignment horizontal="center" vertical="center" wrapText="1"/>
    </xf>
    <xf numFmtId="0" fontId="11" fillId="0" borderId="48" xfId="0" applyFont="1" applyBorder="1" applyAlignment="1">
      <alignment horizontal="left" vertical="center" wrapText="1" indent="2"/>
    </xf>
    <xf numFmtId="0" fontId="11" fillId="0" borderId="49" xfId="0" applyFont="1" applyBorder="1" applyAlignment="1">
      <alignment horizontal="left" vertical="center" wrapText="1" indent="2"/>
    </xf>
    <xf numFmtId="0" fontId="1" fillId="0" borderId="48" xfId="0" applyFont="1" applyBorder="1" applyAlignment="1" quotePrefix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 indent="2"/>
    </xf>
    <xf numFmtId="0" fontId="11" fillId="0" borderId="29" xfId="0" applyFont="1" applyBorder="1" applyAlignment="1">
      <alignment horizontal="left" vertical="center" wrapText="1" indent="2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  <xf numFmtId="0" fontId="1" fillId="0" borderId="16" xfId="0" applyFont="1" applyBorder="1" applyAlignment="1" quotePrefix="1">
      <alignment horizontal="center" vertical="center" wrapText="1"/>
    </xf>
    <xf numFmtId="0" fontId="5" fillId="0" borderId="50" xfId="0" applyFont="1" applyBorder="1" applyAlignment="1" quotePrefix="1">
      <alignment horizontal="center" vertical="center" wrapText="1"/>
    </xf>
    <xf numFmtId="2" fontId="5" fillId="0" borderId="5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5" fillId="0" borderId="56" xfId="0" applyNumberFormat="1" applyFont="1" applyBorder="1" applyAlignment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 quotePrefix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" fontId="1" fillId="0" borderId="62" xfId="0" applyNumberFormat="1" applyFont="1" applyBorder="1" applyAlignment="1">
      <alignment horizontal="center"/>
    </xf>
    <xf numFmtId="180" fontId="1" fillId="0" borderId="62" xfId="0" applyNumberFormat="1" applyFont="1" applyBorder="1" applyAlignment="1">
      <alignment horizontal="center"/>
    </xf>
    <xf numFmtId="180" fontId="1" fillId="0" borderId="43" xfId="0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 vertical="center" wrapText="1"/>
    </xf>
    <xf numFmtId="180" fontId="1" fillId="0" borderId="63" xfId="0" applyNumberFormat="1" applyFont="1" applyBorder="1" applyAlignment="1">
      <alignment horizontal="center" vertical="center" wrapText="1"/>
    </xf>
    <xf numFmtId="180" fontId="1" fillId="0" borderId="64" xfId="0" applyNumberFormat="1" applyFont="1" applyBorder="1" applyAlignment="1">
      <alignment horizontal="center" vertical="center" wrapText="1"/>
    </xf>
    <xf numFmtId="1" fontId="1" fillId="0" borderId="65" xfId="0" applyNumberFormat="1" applyFont="1" applyBorder="1" applyAlignment="1">
      <alignment horizontal="center" vertical="center" wrapText="1"/>
    </xf>
    <xf numFmtId="180" fontId="1" fillId="0" borderId="6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66" xfId="0" applyNumberFormat="1" applyFont="1" applyBorder="1" applyAlignment="1">
      <alignment horizontal="center" vertical="center" wrapText="1"/>
    </xf>
    <xf numFmtId="180" fontId="1" fillId="0" borderId="67" xfId="0" applyNumberFormat="1" applyFont="1" applyBorder="1" applyAlignment="1">
      <alignment horizontal="center" vertical="center" wrapText="1"/>
    </xf>
    <xf numFmtId="1" fontId="1" fillId="0" borderId="60" xfId="0" applyNumberFormat="1" applyFont="1" applyBorder="1" applyAlignment="1">
      <alignment horizontal="center"/>
    </xf>
    <xf numFmtId="180" fontId="1" fillId="0" borderId="58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180" fontId="1" fillId="0" borderId="68" xfId="0" applyNumberFormat="1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57" xfId="0" applyNumberFormat="1" applyFont="1" applyBorder="1" applyAlignment="1">
      <alignment horizontal="center" vertical="center" wrapText="1"/>
    </xf>
    <xf numFmtId="180" fontId="1" fillId="0" borderId="58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1" fillId="0" borderId="62" xfId="0" applyNumberFormat="1" applyFont="1" applyBorder="1" applyAlignment="1">
      <alignment horizontal="center" vertical="center" wrapText="1"/>
    </xf>
    <xf numFmtId="180" fontId="1" fillId="0" borderId="59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 wrapText="1"/>
    </xf>
    <xf numFmtId="180" fontId="1" fillId="0" borderId="69" xfId="0" applyNumberFormat="1" applyFont="1" applyBorder="1" applyAlignment="1">
      <alignment horizontal="center" vertical="center" wrapText="1"/>
    </xf>
    <xf numFmtId="180" fontId="1" fillId="32" borderId="35" xfId="0" applyNumberFormat="1" applyFont="1" applyFill="1" applyBorder="1" applyAlignment="1">
      <alignment horizontal="center" vertical="center" wrapText="1"/>
    </xf>
    <xf numFmtId="180" fontId="1" fillId="32" borderId="36" xfId="0" applyNumberFormat="1" applyFont="1" applyFill="1" applyBorder="1" applyAlignment="1">
      <alignment horizontal="center" vertical="center" wrapText="1"/>
    </xf>
    <xf numFmtId="1" fontId="1" fillId="32" borderId="34" xfId="0" applyNumberFormat="1" applyFont="1" applyFill="1" applyBorder="1" applyAlignment="1">
      <alignment horizontal="center" vertical="center" wrapText="1"/>
    </xf>
    <xf numFmtId="180" fontId="18" fillId="0" borderId="41" xfId="0" applyNumberFormat="1" applyFont="1" applyFill="1" applyBorder="1" applyAlignment="1">
      <alignment horizontal="center" vertical="center" wrapText="1"/>
    </xf>
    <xf numFmtId="180" fontId="1" fillId="0" borderId="58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18" fillId="0" borderId="66" xfId="0" applyNumberFormat="1" applyFont="1" applyFill="1" applyBorder="1" applyAlignment="1">
      <alignment horizontal="center" vertical="center" wrapText="1"/>
    </xf>
    <xf numFmtId="180" fontId="18" fillId="0" borderId="58" xfId="0" applyNumberFormat="1" applyFont="1" applyFill="1" applyBorder="1" applyAlignment="1">
      <alignment horizontal="center" vertical="center" wrapText="1"/>
    </xf>
    <xf numFmtId="180" fontId="18" fillId="0" borderId="66" xfId="0" applyNumberFormat="1" applyFont="1" applyFill="1" applyBorder="1" applyAlignment="1">
      <alignment horizontal="center" vertical="center" wrapText="1"/>
    </xf>
    <xf numFmtId="180" fontId="1" fillId="0" borderId="58" xfId="0" applyNumberFormat="1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center" vertical="center" wrapText="1"/>
    </xf>
    <xf numFmtId="180" fontId="1" fillId="0" borderId="66" xfId="0" applyNumberFormat="1" applyFont="1" applyFill="1" applyBorder="1" applyAlignment="1">
      <alignment horizontal="center" vertical="center" wrapText="1"/>
    </xf>
    <xf numFmtId="180" fontId="1" fillId="0" borderId="43" xfId="0" applyNumberFormat="1" applyFont="1" applyFill="1" applyBorder="1" applyAlignment="1">
      <alignment horizontal="center" vertical="center" wrapText="1"/>
    </xf>
    <xf numFmtId="180" fontId="1" fillId="0" borderId="59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62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>
      <alignment horizontal="center" vertical="center" wrapText="1"/>
    </xf>
    <xf numFmtId="180" fontId="5" fillId="0" borderId="43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80" fontId="5" fillId="0" borderId="59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7" fillId="0" borderId="62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180" fontId="5" fillId="0" borderId="36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 wrapText="1"/>
    </xf>
    <xf numFmtId="180" fontId="1" fillId="0" borderId="67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0" fontId="0" fillId="0" borderId="43" xfId="0" applyNumberFormat="1" applyFill="1" applyBorder="1" applyAlignment="1">
      <alignment/>
    </xf>
    <xf numFmtId="180" fontId="0" fillId="0" borderId="59" xfId="0" applyNumberFormat="1" applyFill="1" applyBorder="1" applyAlignment="1">
      <alignment/>
    </xf>
    <xf numFmtId="180" fontId="1" fillId="0" borderId="57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Fill="1" applyAlignment="1">
      <alignment/>
    </xf>
    <xf numFmtId="0" fontId="1" fillId="0" borderId="62" xfId="0" applyFont="1" applyFill="1" applyBorder="1" applyAlignment="1">
      <alignment horizontal="left"/>
    </xf>
    <xf numFmtId="0" fontId="1" fillId="0" borderId="7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80" fontId="5" fillId="0" borderId="58" xfId="58" applyNumberFormat="1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1" fillId="0" borderId="75" xfId="0" applyNumberFormat="1" applyFont="1" applyFill="1" applyBorder="1" applyAlignment="1">
      <alignment horizontal="center" vertical="center" wrapText="1"/>
    </xf>
    <xf numFmtId="180" fontId="1" fillId="0" borderId="7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horizontal="center" vertical="center" wrapText="1"/>
    </xf>
    <xf numFmtId="1" fontId="5" fillId="0" borderId="65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Fill="1" applyBorder="1" applyAlignment="1">
      <alignment horizontal="center" vertical="center" wrapText="1"/>
    </xf>
    <xf numFmtId="180" fontId="5" fillId="0" borderId="74" xfId="0" applyNumberFormat="1" applyFont="1" applyFill="1" applyBorder="1" applyAlignment="1">
      <alignment horizontal="center" vertical="center" wrapText="1"/>
    </xf>
    <xf numFmtId="180" fontId="1" fillId="0" borderId="36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left" vertical="center"/>
    </xf>
    <xf numFmtId="49" fontId="8" fillId="0" borderId="41" xfId="0" applyNumberFormat="1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5" fillId="0" borderId="56" xfId="0" applyNumberFormat="1" applyFont="1" applyBorder="1" applyAlignment="1">
      <alignment horizontal="center" vertical="center" wrapText="1"/>
    </xf>
    <xf numFmtId="180" fontId="5" fillId="0" borderId="51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41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79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32" borderId="65" xfId="0" applyNumberFormat="1" applyFont="1" applyFill="1" applyBorder="1" applyAlignment="1">
      <alignment horizontal="center" vertical="center" wrapText="1"/>
    </xf>
    <xf numFmtId="2" fontId="1" fillId="32" borderId="31" xfId="0" applyNumberFormat="1" applyFont="1" applyFill="1" applyBorder="1" applyAlignment="1">
      <alignment horizontal="center" vertical="center" wrapText="1"/>
    </xf>
    <xf numFmtId="2" fontId="1" fillId="32" borderId="35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32" borderId="40" xfId="0" applyNumberFormat="1" applyFont="1" applyFill="1" applyBorder="1" applyAlignment="1">
      <alignment/>
    </xf>
    <xf numFmtId="2" fontId="1" fillId="32" borderId="41" xfId="0" applyNumberFormat="1" applyFont="1" applyFill="1" applyBorder="1" applyAlignment="1">
      <alignment/>
    </xf>
    <xf numFmtId="2" fontId="1" fillId="32" borderId="39" xfId="0" applyNumberFormat="1" applyFont="1" applyFill="1" applyBorder="1" applyAlignment="1">
      <alignment/>
    </xf>
    <xf numFmtId="2" fontId="1" fillId="32" borderId="57" xfId="0" applyNumberFormat="1" applyFont="1" applyFill="1" applyBorder="1" applyAlignment="1">
      <alignment horizontal="center" vertical="center" wrapText="1"/>
    </xf>
    <xf numFmtId="2" fontId="1" fillId="32" borderId="59" xfId="0" applyNumberFormat="1" applyFont="1" applyFill="1" applyBorder="1" applyAlignment="1">
      <alignment horizontal="center" vertical="center" wrapText="1"/>
    </xf>
    <xf numFmtId="2" fontId="1" fillId="32" borderId="4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2" borderId="34" xfId="0" applyNumberFormat="1" applyFont="1" applyFill="1" applyBorder="1" applyAlignment="1">
      <alignment horizontal="center" vertical="center" wrapText="1"/>
    </xf>
    <xf numFmtId="2" fontId="1" fillId="32" borderId="45" xfId="0" applyNumberFormat="1" applyFont="1" applyFill="1" applyBorder="1" applyAlignment="1">
      <alignment horizontal="center" vertical="center" wrapText="1"/>
    </xf>
    <xf numFmtId="2" fontId="1" fillId="32" borderId="36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32" borderId="40" xfId="0" applyNumberFormat="1" applyFont="1" applyFill="1" applyBorder="1" applyAlignment="1">
      <alignment horizontal="center" vertical="center" wrapText="1"/>
    </xf>
    <xf numFmtId="2" fontId="1" fillId="32" borderId="42" xfId="0" applyNumberFormat="1" applyFont="1" applyFill="1" applyBorder="1" applyAlignment="1">
      <alignment horizontal="center" vertical="center" wrapText="1"/>
    </xf>
    <xf numFmtId="2" fontId="1" fillId="32" borderId="39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32" borderId="72" xfId="0" applyNumberFormat="1" applyFont="1" applyFill="1" applyBorder="1" applyAlignment="1">
      <alignment horizontal="center" vertical="center" wrapText="1"/>
    </xf>
    <xf numFmtId="2" fontId="1" fillId="32" borderId="67" xfId="0" applyNumberFormat="1" applyFont="1" applyFill="1" applyBorder="1" applyAlignment="1">
      <alignment horizontal="center" vertical="center" wrapText="1"/>
    </xf>
    <xf numFmtId="2" fontId="1" fillId="32" borderId="64" xfId="0" applyNumberFormat="1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180" fontId="0" fillId="0" borderId="62" xfId="0" applyNumberFormat="1" applyBorder="1" applyAlignment="1">
      <alignment/>
    </xf>
    <xf numFmtId="0" fontId="1" fillId="0" borderId="6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2" fontId="5" fillId="0" borderId="58" xfId="0" applyNumberFormat="1" applyFont="1" applyFill="1" applyBorder="1" applyAlignment="1">
      <alignment horizontal="center" vertical="center" wrapText="1"/>
    </xf>
    <xf numFmtId="2" fontId="5" fillId="0" borderId="43" xfId="0" applyNumberFormat="1" applyFont="1" applyFill="1" applyBorder="1" applyAlignment="1">
      <alignment horizontal="center" vertical="center" wrapText="1"/>
    </xf>
    <xf numFmtId="2" fontId="5" fillId="0" borderId="59" xfId="0" applyNumberFormat="1" applyFont="1" applyFill="1" applyBorder="1" applyAlignment="1">
      <alignment horizontal="center" vertical="center" wrapText="1"/>
    </xf>
    <xf numFmtId="2" fontId="5" fillId="0" borderId="57" xfId="0" applyNumberFormat="1" applyFont="1" applyFill="1" applyBorder="1" applyAlignment="1">
      <alignment horizontal="center" vertical="center" wrapText="1"/>
    </xf>
    <xf numFmtId="180" fontId="17" fillId="0" borderId="62" xfId="0" applyNumberFormat="1" applyFont="1" applyBorder="1" applyAlignment="1">
      <alignment/>
    </xf>
    <xf numFmtId="2" fontId="5" fillId="0" borderId="62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180" fontId="0" fillId="0" borderId="62" xfId="58" applyNumberFormat="1" applyFont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81" xfId="0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5" fillId="0" borderId="35" xfId="58" applyNumberFormat="1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/>
    </xf>
    <xf numFmtId="180" fontId="1" fillId="0" borderId="57" xfId="0" applyNumberFormat="1" applyFont="1" applyFill="1" applyBorder="1" applyAlignment="1">
      <alignment horizontal="center" vertical="center" wrapText="1"/>
    </xf>
    <xf numFmtId="180" fontId="1" fillId="0" borderId="75" xfId="0" applyNumberFormat="1" applyFont="1" applyFill="1" applyBorder="1" applyAlignment="1">
      <alignment horizontal="center" vertical="center" wrapText="1"/>
    </xf>
    <xf numFmtId="180" fontId="1" fillId="0" borderId="74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45" xfId="0" applyNumberFormat="1" applyFont="1" applyFill="1" applyBorder="1" applyAlignment="1">
      <alignment horizontal="center" vertical="center" wrapText="1"/>
    </xf>
    <xf numFmtId="180" fontId="1" fillId="0" borderId="36" xfId="0" applyNumberFormat="1" applyFont="1" applyFill="1" applyBorder="1" applyAlignment="1">
      <alignment horizontal="center" vertical="center" wrapText="1"/>
    </xf>
    <xf numFmtId="180" fontId="5" fillId="0" borderId="35" xfId="58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41" xfId="0" applyNumberFormat="1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0" fontId="1" fillId="0" borderId="28" xfId="0" applyNumberFormat="1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80" fontId="1" fillId="0" borderId="31" xfId="0" applyNumberFormat="1" applyFont="1" applyFill="1" applyBorder="1" applyAlignment="1">
      <alignment horizontal="center" vertical="center"/>
    </xf>
    <xf numFmtId="180" fontId="1" fillId="0" borderId="35" xfId="0" applyNumberFormat="1" applyFont="1" applyFill="1" applyBorder="1" applyAlignment="1">
      <alignment horizontal="center" vertical="center"/>
    </xf>
    <xf numFmtId="180" fontId="1" fillId="0" borderId="32" xfId="0" applyNumberFormat="1" applyFont="1" applyFill="1" applyBorder="1" applyAlignment="1">
      <alignment horizontal="center" vertical="center"/>
    </xf>
    <xf numFmtId="180" fontId="1" fillId="0" borderId="60" xfId="0" applyNumberFormat="1" applyFont="1" applyFill="1" applyBorder="1" applyAlignment="1">
      <alignment horizontal="center" vertical="center" wrapText="1"/>
    </xf>
    <xf numFmtId="180" fontId="1" fillId="0" borderId="73" xfId="0" applyNumberFormat="1" applyFont="1" applyFill="1" applyBorder="1" applyAlignment="1">
      <alignment horizontal="center" vertical="center" wrapText="1"/>
    </xf>
    <xf numFmtId="180" fontId="1" fillId="0" borderId="61" xfId="0" applyNumberFormat="1" applyFont="1" applyFill="1" applyBorder="1" applyAlignment="1">
      <alignment horizontal="center" vertical="center" wrapText="1"/>
    </xf>
    <xf numFmtId="180" fontId="1" fillId="0" borderId="30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 indent="2"/>
    </xf>
    <xf numFmtId="0" fontId="1" fillId="0" borderId="49" xfId="0" applyFont="1" applyBorder="1" applyAlignment="1">
      <alignment horizontal="left" vertical="center" wrapText="1" indent="2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 quotePrefix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 quotePrefix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 quotePrefix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48" xfId="0" applyNumberFormat="1" applyFont="1" applyBorder="1" applyAlignment="1" quotePrefix="1">
      <alignment horizontal="center" vertical="center" wrapText="1"/>
    </xf>
    <xf numFmtId="180" fontId="1" fillId="0" borderId="55" xfId="0" applyNumberFormat="1" applyFont="1" applyBorder="1" applyAlignment="1">
      <alignment horizontal="center" vertical="center" wrapText="1"/>
    </xf>
    <xf numFmtId="180" fontId="1" fillId="0" borderId="49" xfId="0" applyNumberFormat="1" applyFont="1" applyBorder="1" applyAlignment="1">
      <alignment horizontal="center" vertical="center" wrapText="1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 quotePrefix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5" fillId="0" borderId="50" xfId="0" applyNumberFormat="1" applyFont="1" applyBorder="1" applyAlignment="1" quotePrefix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6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2" fontId="1" fillId="0" borderId="83" xfId="0" applyNumberFormat="1" applyFont="1" applyFill="1" applyBorder="1" applyAlignment="1">
      <alignment horizontal="center" vertical="center" wrapText="1"/>
    </xf>
    <xf numFmtId="2" fontId="1" fillId="0" borderId="81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79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0" fontId="12" fillId="0" borderId="42" xfId="0" applyFont="1" applyFill="1" applyBorder="1" applyAlignment="1">
      <alignment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59" xfId="0" applyFont="1" applyFill="1" applyBorder="1" applyAlignment="1">
      <alignment/>
    </xf>
    <xf numFmtId="0" fontId="1" fillId="0" borderId="66" xfId="0" applyFont="1" applyFill="1" applyBorder="1" applyAlignment="1">
      <alignment horizontal="center" vertical="center" wrapText="1"/>
    </xf>
    <xf numFmtId="183" fontId="1" fillId="0" borderId="57" xfId="0" applyNumberFormat="1" applyFont="1" applyFill="1" applyBorder="1" applyAlignment="1">
      <alignment horizontal="center" vertical="center" wrapText="1"/>
    </xf>
    <xf numFmtId="185" fontId="1" fillId="0" borderId="66" xfId="0" applyNumberFormat="1" applyFont="1" applyFill="1" applyBorder="1" applyAlignment="1">
      <alignment horizontal="center" vertical="center" wrapText="1"/>
    </xf>
    <xf numFmtId="185" fontId="1" fillId="0" borderId="43" xfId="0" applyNumberFormat="1" applyFont="1" applyFill="1" applyBorder="1" applyAlignment="1">
      <alignment horizontal="center" vertical="center" wrapText="1"/>
    </xf>
    <xf numFmtId="185" fontId="1" fillId="0" borderId="62" xfId="0" applyNumberFormat="1" applyFont="1" applyFill="1" applyBorder="1" applyAlignment="1">
      <alignment horizontal="center" vertical="center" wrapText="1"/>
    </xf>
    <xf numFmtId="185" fontId="1" fillId="0" borderId="59" xfId="0" applyNumberFormat="1" applyFont="1" applyFill="1" applyBorder="1" applyAlignment="1">
      <alignment horizontal="center" vertical="center" wrapText="1"/>
    </xf>
    <xf numFmtId="185" fontId="1" fillId="0" borderId="57" xfId="0" applyNumberFormat="1" applyFont="1" applyFill="1" applyBorder="1" applyAlignment="1">
      <alignment horizontal="center" vertical="center" wrapText="1"/>
    </xf>
    <xf numFmtId="185" fontId="1" fillId="0" borderId="59" xfId="0" applyNumberFormat="1" applyFont="1" applyFill="1" applyBorder="1" applyAlignment="1">
      <alignment horizontal="center" vertical="center" wrapText="1"/>
    </xf>
    <xf numFmtId="185" fontId="1" fillId="0" borderId="43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20" fillId="0" borderId="29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2" fillId="0" borderId="5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185" fontId="22" fillId="0" borderId="62" xfId="0" applyNumberFormat="1" applyFont="1" applyFill="1" applyBorder="1" applyAlignment="1">
      <alignment horizontal="center" vertical="center" wrapText="1"/>
    </xf>
    <xf numFmtId="185" fontId="22" fillId="0" borderId="57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3" fillId="0" borderId="5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83" fontId="1" fillId="0" borderId="66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/>
    </xf>
    <xf numFmtId="0" fontId="22" fillId="0" borderId="6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 wrapText="1" indent="2"/>
    </xf>
    <xf numFmtId="0" fontId="11" fillId="0" borderId="49" xfId="0" applyFont="1" applyFill="1" applyBorder="1" applyAlignment="1">
      <alignment horizontal="left" vertical="center" wrapText="1" indent="2"/>
    </xf>
    <xf numFmtId="2" fontId="1" fillId="0" borderId="25" xfId="0" applyNumberFormat="1" applyFont="1" applyFill="1" applyBorder="1" applyAlignment="1">
      <alignment horizontal="center" vertical="center" wrapText="1"/>
    </xf>
    <xf numFmtId="180" fontId="1" fillId="0" borderId="25" xfId="0" applyNumberFormat="1" applyFont="1" applyFill="1" applyBorder="1" applyAlignment="1" quotePrefix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 indent="2"/>
    </xf>
    <xf numFmtId="0" fontId="11" fillId="0" borderId="29" xfId="0" applyFont="1" applyFill="1" applyBorder="1" applyAlignment="1">
      <alignment horizontal="left" vertical="center" wrapText="1" indent="2"/>
    </xf>
    <xf numFmtId="180" fontId="1" fillId="0" borderId="30" xfId="0" applyNumberFormat="1" applyFont="1" applyFill="1" applyBorder="1" applyAlignment="1">
      <alignment horizontal="center" vertical="center" wrapText="1"/>
    </xf>
    <xf numFmtId="180" fontId="1" fillId="0" borderId="30" xfId="0" applyNumberFormat="1" applyFont="1" applyFill="1" applyBorder="1" applyAlignment="1" quotePrefix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180" fontId="1" fillId="0" borderId="28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 indent="2"/>
    </xf>
    <xf numFmtId="0" fontId="11" fillId="0" borderId="17" xfId="0" applyFont="1" applyFill="1" applyBorder="1" applyAlignment="1">
      <alignment horizontal="left" vertical="center" wrapText="1" indent="2"/>
    </xf>
    <xf numFmtId="0" fontId="1" fillId="0" borderId="33" xfId="0" applyFont="1" applyFill="1" applyBorder="1" applyAlignment="1" quotePrefix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 quotePrefix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5" fillId="0" borderId="56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 quotePrefix="1">
      <alignment horizontal="center" vertical="center" wrapText="1"/>
    </xf>
    <xf numFmtId="2" fontId="5" fillId="0" borderId="51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 quotePrefix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left" vertical="center" wrapText="1" indent="2"/>
    </xf>
    <xf numFmtId="0" fontId="11" fillId="0" borderId="48" xfId="0" applyFont="1" applyBorder="1" applyAlignment="1">
      <alignment horizontal="left" vertical="center" wrapText="1" indent="2"/>
    </xf>
    <xf numFmtId="0" fontId="11" fillId="0" borderId="49" xfId="0" applyFont="1" applyBorder="1" applyAlignment="1">
      <alignment horizontal="left" vertical="center" wrapText="1" indent="2"/>
    </xf>
    <xf numFmtId="0" fontId="11" fillId="0" borderId="4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 indent="2"/>
    </xf>
    <xf numFmtId="0" fontId="11" fillId="0" borderId="30" xfId="0" applyFont="1" applyBorder="1" applyAlignment="1">
      <alignment horizontal="left" vertical="center" wrapText="1" indent="2"/>
    </xf>
    <xf numFmtId="0" fontId="11" fillId="0" borderId="29" xfId="0" applyFont="1" applyBorder="1" applyAlignment="1">
      <alignment horizontal="left" vertical="center" wrapText="1" indent="2"/>
    </xf>
    <xf numFmtId="0" fontId="0" fillId="0" borderId="30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 indent="4"/>
    </xf>
    <xf numFmtId="0" fontId="1" fillId="0" borderId="33" xfId="0" applyFont="1" applyBorder="1" applyAlignment="1">
      <alignment horizontal="left" vertical="center" wrapText="1" indent="4"/>
    </xf>
    <xf numFmtId="0" fontId="1" fillId="0" borderId="32" xfId="0" applyFont="1" applyBorder="1" applyAlignment="1">
      <alignment horizontal="left" vertical="center" wrapText="1" indent="4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4"/>
    </xf>
    <xf numFmtId="0" fontId="1" fillId="0" borderId="30" xfId="0" applyFont="1" applyBorder="1" applyAlignment="1">
      <alignment horizontal="left" vertical="center" wrapText="1" indent="4"/>
    </xf>
    <xf numFmtId="0" fontId="1" fillId="0" borderId="29" xfId="0" applyFont="1" applyBorder="1" applyAlignment="1">
      <alignment horizontal="left" vertical="center" wrapText="1" indent="4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4"/>
    </xf>
    <xf numFmtId="0" fontId="1" fillId="0" borderId="25" xfId="0" applyFont="1" applyFill="1" applyBorder="1" applyAlignment="1">
      <alignment horizontal="left" vertical="center" wrapText="1" indent="4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 indent="4"/>
    </xf>
    <xf numFmtId="0" fontId="1" fillId="0" borderId="25" xfId="0" applyFont="1" applyBorder="1" applyAlignment="1">
      <alignment horizontal="left" vertical="center" wrapText="1" indent="4"/>
    </xf>
    <xf numFmtId="0" fontId="1" fillId="0" borderId="24" xfId="0" applyFont="1" applyBorder="1" applyAlignment="1">
      <alignment horizontal="left" vertical="center" wrapText="1" indent="4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" fontId="1" fillId="0" borderId="55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180" fontId="1" fillId="0" borderId="56" xfId="0" applyNumberFormat="1" applyFont="1" applyBorder="1" applyAlignment="1">
      <alignment horizontal="center" vertical="center" wrapText="1"/>
    </xf>
    <xf numFmtId="180" fontId="1" fillId="0" borderId="50" xfId="0" applyNumberFormat="1" applyFont="1" applyBorder="1" applyAlignment="1">
      <alignment horizontal="center" vertical="center" wrapText="1"/>
    </xf>
    <xf numFmtId="180" fontId="1" fillId="0" borderId="51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180" fontId="5" fillId="0" borderId="56" xfId="0" applyNumberFormat="1" applyFont="1" applyBorder="1" applyAlignment="1">
      <alignment horizontal="center" vertical="center" wrapText="1"/>
    </xf>
    <xf numFmtId="180" fontId="5" fillId="0" borderId="50" xfId="0" applyNumberFormat="1" applyFont="1" applyBorder="1" applyAlignment="1">
      <alignment horizontal="center" vertical="center" wrapText="1"/>
    </xf>
    <xf numFmtId="180" fontId="5" fillId="0" borderId="51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0" fontId="1" fillId="0" borderId="31" xfId="0" applyNumberFormat="1" applyFont="1" applyFill="1" applyBorder="1" applyAlignment="1">
      <alignment horizontal="center" vertical="center" wrapText="1"/>
    </xf>
    <xf numFmtId="180" fontId="1" fillId="0" borderId="33" xfId="0" applyNumberFormat="1" applyFont="1" applyFill="1" applyBorder="1" applyAlignment="1">
      <alignment horizontal="center" vertical="center" wrapText="1"/>
    </xf>
    <xf numFmtId="180" fontId="1" fillId="0" borderId="32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 indent="2"/>
    </xf>
    <xf numFmtId="0" fontId="1" fillId="0" borderId="48" xfId="0" applyFont="1" applyBorder="1" applyAlignment="1">
      <alignment horizontal="left" vertical="center" wrapText="1" indent="2"/>
    </xf>
    <xf numFmtId="0" fontId="1" fillId="0" borderId="49" xfId="0" applyFont="1" applyBorder="1" applyAlignment="1">
      <alignment horizontal="left" vertical="center" wrapText="1" indent="2"/>
    </xf>
    <xf numFmtId="0" fontId="1" fillId="0" borderId="28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180" fontId="1" fillId="0" borderId="28" xfId="0" applyNumberFormat="1" applyFont="1" applyFill="1" applyBorder="1" applyAlignment="1">
      <alignment horizontal="center" vertical="center" wrapText="1"/>
    </xf>
    <xf numFmtId="180" fontId="1" fillId="0" borderId="30" xfId="0" applyNumberFormat="1" applyFont="1" applyFill="1" applyBorder="1" applyAlignment="1">
      <alignment horizontal="center" vertical="center" wrapText="1"/>
    </xf>
    <xf numFmtId="180" fontId="1" fillId="0" borderId="29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4"/>
    </xf>
    <xf numFmtId="0" fontId="1" fillId="0" borderId="30" xfId="0" applyFont="1" applyFill="1" applyBorder="1" applyAlignment="1">
      <alignment horizontal="left" vertical="center" wrapText="1" indent="4"/>
    </xf>
    <xf numFmtId="0" fontId="1" fillId="0" borderId="29" xfId="0" applyFont="1" applyFill="1" applyBorder="1" applyAlignment="1">
      <alignment horizontal="left" vertical="center" wrapText="1" indent="4"/>
    </xf>
    <xf numFmtId="180" fontId="1" fillId="0" borderId="60" xfId="0" applyNumberFormat="1" applyFont="1" applyFill="1" applyBorder="1" applyAlignment="1">
      <alignment horizontal="center" vertical="center" wrapText="1"/>
    </xf>
    <xf numFmtId="180" fontId="1" fillId="0" borderId="73" xfId="0" applyNumberFormat="1" applyFont="1" applyFill="1" applyBorder="1" applyAlignment="1">
      <alignment horizontal="center" vertical="center" wrapText="1"/>
    </xf>
    <xf numFmtId="180" fontId="1" fillId="0" borderId="61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 indent="4"/>
    </xf>
    <xf numFmtId="0" fontId="1" fillId="0" borderId="25" xfId="0" applyFont="1" applyFill="1" applyBorder="1" applyAlignment="1">
      <alignment horizontal="left" vertical="center" wrapText="1" indent="4"/>
    </xf>
    <xf numFmtId="0" fontId="1" fillId="0" borderId="24" xfId="0" applyFont="1" applyFill="1" applyBorder="1" applyAlignment="1">
      <alignment horizontal="left" vertical="center" wrapText="1" indent="4"/>
    </xf>
    <xf numFmtId="0" fontId="1" fillId="0" borderId="31" xfId="0" applyFont="1" applyFill="1" applyBorder="1" applyAlignment="1">
      <alignment horizontal="left" vertical="center" wrapText="1" indent="4"/>
    </xf>
    <xf numFmtId="0" fontId="1" fillId="0" borderId="33" xfId="0" applyFont="1" applyFill="1" applyBorder="1" applyAlignment="1">
      <alignment horizontal="left" vertical="center" wrapText="1" indent="4"/>
    </xf>
    <xf numFmtId="0" fontId="1" fillId="0" borderId="32" xfId="0" applyFont="1" applyFill="1" applyBorder="1" applyAlignment="1">
      <alignment horizontal="left" vertical="center" wrapText="1" indent="4"/>
    </xf>
    <xf numFmtId="0" fontId="1" fillId="0" borderId="5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32" borderId="56" xfId="0" applyNumberFormat="1" applyFont="1" applyFill="1" applyBorder="1" applyAlignment="1">
      <alignment horizontal="center" vertical="center" wrapText="1"/>
    </xf>
    <xf numFmtId="2" fontId="1" fillId="32" borderId="50" xfId="0" applyNumberFormat="1" applyFont="1" applyFill="1" applyBorder="1" applyAlignment="1">
      <alignment horizontal="center" vertical="center" wrapText="1"/>
    </xf>
    <xf numFmtId="2" fontId="1" fillId="32" borderId="5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1" fontId="1" fillId="0" borderId="56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50" xfId="0" applyFont="1" applyFill="1" applyBorder="1" applyAlignment="1">
      <alignment horizontal="left" vertical="center" wrapText="1" indent="1"/>
    </xf>
    <xf numFmtId="0" fontId="1" fillId="0" borderId="51" xfId="0" applyFont="1" applyFill="1" applyBorder="1" applyAlignment="1">
      <alignment horizontal="left" vertical="center" wrapText="1" inden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center" wrapText="1" indent="2"/>
    </xf>
    <xf numFmtId="0" fontId="11" fillId="0" borderId="48" xfId="0" applyFont="1" applyFill="1" applyBorder="1" applyAlignment="1">
      <alignment horizontal="left" vertical="center" wrapText="1" indent="2"/>
    </xf>
    <xf numFmtId="0" fontId="11" fillId="0" borderId="49" xfId="0" applyFont="1" applyFill="1" applyBorder="1" applyAlignment="1">
      <alignment horizontal="left" vertical="center" wrapText="1" indent="2"/>
    </xf>
    <xf numFmtId="0" fontId="10" fillId="0" borderId="28" xfId="0" applyFont="1" applyFill="1" applyBorder="1" applyAlignment="1">
      <alignment horizontal="left" vertical="center" wrapText="1" indent="2"/>
    </xf>
    <xf numFmtId="0" fontId="11" fillId="0" borderId="30" xfId="0" applyFont="1" applyFill="1" applyBorder="1" applyAlignment="1">
      <alignment horizontal="left" vertical="center" wrapText="1" indent="2"/>
    </xf>
    <xf numFmtId="0" fontId="11" fillId="0" borderId="29" xfId="0" applyFont="1" applyFill="1" applyBorder="1" applyAlignment="1">
      <alignment horizontal="left" vertical="center" wrapText="1" indent="2"/>
    </xf>
    <xf numFmtId="0" fontId="10" fillId="0" borderId="15" xfId="0" applyFont="1" applyFill="1" applyBorder="1" applyAlignment="1">
      <alignment horizontal="left" vertical="center" wrapText="1" indent="2"/>
    </xf>
    <xf numFmtId="0" fontId="11" fillId="0" borderId="16" xfId="0" applyFont="1" applyFill="1" applyBorder="1" applyAlignment="1">
      <alignment horizontal="left" vertical="center" wrapText="1" indent="2"/>
    </xf>
    <xf numFmtId="0" fontId="11" fillId="0" borderId="17" xfId="0" applyFont="1" applyFill="1" applyBorder="1" applyAlignment="1">
      <alignment horizontal="left" vertical="center" wrapText="1" indent="2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 indent="4"/>
    </xf>
    <xf numFmtId="0" fontId="1" fillId="0" borderId="33" xfId="0" applyFont="1" applyFill="1" applyBorder="1" applyAlignment="1">
      <alignment horizontal="left" vertical="center" wrapText="1" indent="4"/>
    </xf>
    <xf numFmtId="0" fontId="1" fillId="0" borderId="32" xfId="0" applyFont="1" applyFill="1" applyBorder="1" applyAlignment="1">
      <alignment horizontal="left" vertical="center" wrapText="1" indent="4"/>
    </xf>
    <xf numFmtId="0" fontId="1" fillId="0" borderId="28" xfId="0" applyFont="1" applyFill="1" applyBorder="1" applyAlignment="1">
      <alignment horizontal="left" vertical="center" wrapText="1" indent="4"/>
    </xf>
    <xf numFmtId="0" fontId="1" fillId="0" borderId="30" xfId="0" applyFont="1" applyFill="1" applyBorder="1" applyAlignment="1">
      <alignment horizontal="left" vertical="center" wrapText="1" indent="4"/>
    </xf>
    <xf numFmtId="0" fontId="1" fillId="0" borderId="29" xfId="0" applyFont="1" applyFill="1" applyBorder="1" applyAlignment="1">
      <alignment horizontal="left" vertical="center" wrapText="1" indent="4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 indent="4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>
      <alignment horizontal="center" vertical="center" wrapText="1"/>
    </xf>
    <xf numFmtId="2" fontId="0" fillId="0" borderId="32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183" fontId="1" fillId="0" borderId="28" xfId="0" applyNumberFormat="1" applyFont="1" applyFill="1" applyBorder="1" applyAlignment="1">
      <alignment horizontal="center" vertical="center" wrapText="1"/>
    </xf>
    <xf numFmtId="183" fontId="0" fillId="0" borderId="30" xfId="0" applyNumberFormat="1" applyFill="1" applyBorder="1" applyAlignment="1">
      <alignment horizontal="center" vertical="center" wrapText="1"/>
    </xf>
    <xf numFmtId="183" fontId="0" fillId="0" borderId="29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8"/>
  <sheetViews>
    <sheetView view="pageBreakPreview" zoomScaleSheetLayoutView="100" zoomScalePageLayoutView="0" workbookViewId="0" topLeftCell="A1">
      <selection activeCell="F38" sqref="F38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9.00390625" style="0" customWidth="1"/>
    <col min="4" max="4" width="11.00390625" style="0" customWidth="1"/>
    <col min="5" max="5" width="8.00390625" style="0" customWidth="1"/>
    <col min="6" max="71" width="6.28125" style="0" customWidth="1"/>
    <col min="72" max="72" width="7.57421875" style="0" customWidth="1"/>
    <col min="73" max="80" width="6.28125" style="0" customWidth="1"/>
  </cols>
  <sheetData>
    <row r="1" spans="1:20" ht="12" customHeight="1">
      <c r="A1" s="665" t="s">
        <v>161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</row>
    <row r="2" spans="1:20" ht="9.75" customHeight="1" thickBot="1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</row>
    <row r="3" spans="1:80" ht="14.25" customHeight="1" thickBot="1">
      <c r="A3" s="667" t="s">
        <v>0</v>
      </c>
      <c r="B3" s="578"/>
      <c r="C3" s="579"/>
      <c r="D3" s="638"/>
      <c r="E3" s="578" t="s">
        <v>1</v>
      </c>
      <c r="F3" s="638"/>
      <c r="G3" s="579" t="s">
        <v>2</v>
      </c>
      <c r="H3" s="638"/>
      <c r="I3" s="671" t="s">
        <v>141</v>
      </c>
      <c r="J3" s="672"/>
      <c r="K3" s="673"/>
      <c r="L3" s="671" t="s">
        <v>142</v>
      </c>
      <c r="M3" s="672"/>
      <c r="N3" s="673"/>
      <c r="O3" s="671" t="s">
        <v>143</v>
      </c>
      <c r="P3" s="672"/>
      <c r="Q3" s="673"/>
      <c r="R3" s="656" t="s">
        <v>114</v>
      </c>
      <c r="S3" s="657"/>
      <c r="T3" s="684"/>
      <c r="U3" s="656" t="s">
        <v>144</v>
      </c>
      <c r="V3" s="657"/>
      <c r="W3" s="684"/>
      <c r="X3" s="656" t="s">
        <v>145</v>
      </c>
      <c r="Y3" s="657"/>
      <c r="Z3" s="684"/>
      <c r="AA3" s="656" t="s">
        <v>146</v>
      </c>
      <c r="AB3" s="657"/>
      <c r="AC3" s="684"/>
      <c r="AD3" s="656" t="s">
        <v>147</v>
      </c>
      <c r="AE3" s="657"/>
      <c r="AF3" s="684"/>
      <c r="AG3" s="656" t="s">
        <v>148</v>
      </c>
      <c r="AH3" s="657"/>
      <c r="AI3" s="684"/>
      <c r="AJ3" s="656" t="s">
        <v>115</v>
      </c>
      <c r="AK3" s="657"/>
      <c r="AL3" s="684"/>
      <c r="AM3" s="656" t="s">
        <v>149</v>
      </c>
      <c r="AN3" s="657"/>
      <c r="AO3" s="684"/>
      <c r="AP3" s="656" t="s">
        <v>137</v>
      </c>
      <c r="AQ3" s="657"/>
      <c r="AR3" s="684"/>
      <c r="AS3" s="656" t="s">
        <v>150</v>
      </c>
      <c r="AT3" s="657"/>
      <c r="AU3" s="684"/>
      <c r="AV3" s="656" t="s">
        <v>151</v>
      </c>
      <c r="AW3" s="657"/>
      <c r="AX3" s="684"/>
      <c r="AY3" s="656" t="s">
        <v>152</v>
      </c>
      <c r="AZ3" s="657"/>
      <c r="BA3" s="684"/>
      <c r="BB3" s="656" t="s">
        <v>153</v>
      </c>
      <c r="BC3" s="657"/>
      <c r="BD3" s="684"/>
      <c r="BE3" s="656" t="s">
        <v>154</v>
      </c>
      <c r="BF3" s="657"/>
      <c r="BG3" s="684"/>
      <c r="BH3" s="656" t="s">
        <v>155</v>
      </c>
      <c r="BI3" s="657"/>
      <c r="BJ3" s="684"/>
      <c r="BK3" s="656" t="s">
        <v>156</v>
      </c>
      <c r="BL3" s="657"/>
      <c r="BM3" s="684"/>
      <c r="BN3" s="656" t="s">
        <v>157</v>
      </c>
      <c r="BO3" s="657"/>
      <c r="BP3" s="684"/>
      <c r="BQ3" s="656" t="s">
        <v>158</v>
      </c>
      <c r="BR3" s="657"/>
      <c r="BS3" s="684"/>
      <c r="BT3" s="656" t="s">
        <v>159</v>
      </c>
      <c r="BU3" s="657"/>
      <c r="BV3" s="684"/>
      <c r="BW3" s="656" t="s">
        <v>138</v>
      </c>
      <c r="BX3" s="657"/>
      <c r="BY3" s="684"/>
      <c r="BZ3" s="656" t="s">
        <v>160</v>
      </c>
      <c r="CA3" s="657"/>
      <c r="CB3" s="684"/>
    </row>
    <row r="4" spans="1:80" ht="11.25" customHeight="1">
      <c r="A4" s="668"/>
      <c r="B4" s="580"/>
      <c r="C4" s="581"/>
      <c r="D4" s="670"/>
      <c r="E4" s="580"/>
      <c r="F4" s="670"/>
      <c r="G4" s="581"/>
      <c r="H4" s="581"/>
      <c r="I4" s="4" t="s">
        <v>3</v>
      </c>
      <c r="J4" s="5" t="s">
        <v>4</v>
      </c>
      <c r="K4" s="6" t="s">
        <v>5</v>
      </c>
      <c r="L4" s="4" t="s">
        <v>3</v>
      </c>
      <c r="M4" s="5" t="s">
        <v>4</v>
      </c>
      <c r="N4" s="6" t="s">
        <v>5</v>
      </c>
      <c r="O4" s="4" t="s">
        <v>3</v>
      </c>
      <c r="P4" s="5" t="s">
        <v>4</v>
      </c>
      <c r="Q4" s="6" t="s">
        <v>5</v>
      </c>
      <c r="R4" s="4" t="s">
        <v>3</v>
      </c>
      <c r="S4" s="5" t="s">
        <v>4</v>
      </c>
      <c r="T4" s="6" t="s">
        <v>5</v>
      </c>
      <c r="U4" s="4" t="s">
        <v>3</v>
      </c>
      <c r="V4" s="5" t="s">
        <v>4</v>
      </c>
      <c r="W4" s="6" t="s">
        <v>5</v>
      </c>
      <c r="X4" s="4" t="s">
        <v>3</v>
      </c>
      <c r="Y4" s="5" t="s">
        <v>4</v>
      </c>
      <c r="Z4" s="6" t="s">
        <v>5</v>
      </c>
      <c r="AA4" s="4" t="s">
        <v>3</v>
      </c>
      <c r="AB4" s="5" t="s">
        <v>4</v>
      </c>
      <c r="AC4" s="6" t="s">
        <v>5</v>
      </c>
      <c r="AD4" s="4" t="s">
        <v>3</v>
      </c>
      <c r="AE4" s="5" t="s">
        <v>4</v>
      </c>
      <c r="AF4" s="6" t="s">
        <v>5</v>
      </c>
      <c r="AG4" s="4" t="s">
        <v>3</v>
      </c>
      <c r="AH4" s="5" t="s">
        <v>4</v>
      </c>
      <c r="AI4" s="6" t="s">
        <v>5</v>
      </c>
      <c r="AJ4" s="4" t="s">
        <v>3</v>
      </c>
      <c r="AK4" s="5" t="s">
        <v>4</v>
      </c>
      <c r="AL4" s="6" t="s">
        <v>5</v>
      </c>
      <c r="AM4" s="4" t="s">
        <v>3</v>
      </c>
      <c r="AN4" s="5" t="s">
        <v>4</v>
      </c>
      <c r="AO4" s="6" t="s">
        <v>5</v>
      </c>
      <c r="AP4" s="4" t="s">
        <v>3</v>
      </c>
      <c r="AQ4" s="5" t="s">
        <v>4</v>
      </c>
      <c r="AR4" s="6" t="s">
        <v>5</v>
      </c>
      <c r="AS4" s="4" t="s">
        <v>3</v>
      </c>
      <c r="AT4" s="5" t="s">
        <v>4</v>
      </c>
      <c r="AU4" s="6" t="s">
        <v>5</v>
      </c>
      <c r="AV4" s="4" t="s">
        <v>3</v>
      </c>
      <c r="AW4" s="5" t="s">
        <v>4</v>
      </c>
      <c r="AX4" s="6" t="s">
        <v>5</v>
      </c>
      <c r="AY4" s="4" t="s">
        <v>3</v>
      </c>
      <c r="AZ4" s="5" t="s">
        <v>4</v>
      </c>
      <c r="BA4" s="6" t="s">
        <v>5</v>
      </c>
      <c r="BB4" s="4" t="s">
        <v>3</v>
      </c>
      <c r="BC4" s="5" t="s">
        <v>4</v>
      </c>
      <c r="BD4" s="6" t="s">
        <v>5</v>
      </c>
      <c r="BE4" s="4" t="s">
        <v>3</v>
      </c>
      <c r="BF4" s="5" t="s">
        <v>4</v>
      </c>
      <c r="BG4" s="6" t="s">
        <v>5</v>
      </c>
      <c r="BH4" s="4" t="s">
        <v>3</v>
      </c>
      <c r="BI4" s="5" t="s">
        <v>4</v>
      </c>
      <c r="BJ4" s="6" t="s">
        <v>5</v>
      </c>
      <c r="BK4" s="4" t="s">
        <v>3</v>
      </c>
      <c r="BL4" s="5" t="s">
        <v>4</v>
      </c>
      <c r="BM4" s="6" t="s">
        <v>5</v>
      </c>
      <c r="BN4" s="4" t="s">
        <v>3</v>
      </c>
      <c r="BO4" s="5" t="s">
        <v>4</v>
      </c>
      <c r="BP4" s="6" t="s">
        <v>5</v>
      </c>
      <c r="BQ4" s="4" t="s">
        <v>3</v>
      </c>
      <c r="BR4" s="5" t="s">
        <v>4</v>
      </c>
      <c r="BS4" s="6" t="s">
        <v>5</v>
      </c>
      <c r="BT4" s="4" t="s">
        <v>3</v>
      </c>
      <c r="BU4" s="5" t="s">
        <v>4</v>
      </c>
      <c r="BV4" s="6" t="s">
        <v>5</v>
      </c>
      <c r="BW4" s="4" t="s">
        <v>3</v>
      </c>
      <c r="BX4" s="5" t="s">
        <v>4</v>
      </c>
      <c r="BY4" s="6" t="s">
        <v>5</v>
      </c>
      <c r="BZ4" s="4" t="s">
        <v>3</v>
      </c>
      <c r="CA4" s="5" t="s">
        <v>4</v>
      </c>
      <c r="CB4" s="6" t="s">
        <v>5</v>
      </c>
    </row>
    <row r="5" spans="1:80" ht="13.5" customHeight="1" thickBot="1">
      <c r="A5" s="668"/>
      <c r="B5" s="636"/>
      <c r="C5" s="663"/>
      <c r="D5" s="664"/>
      <c r="E5" s="580"/>
      <c r="F5" s="670"/>
      <c r="G5" s="581"/>
      <c r="H5" s="581"/>
      <c r="I5" s="68" t="s">
        <v>6</v>
      </c>
      <c r="J5" s="69" t="s">
        <v>7</v>
      </c>
      <c r="K5" s="70" t="s">
        <v>8</v>
      </c>
      <c r="L5" s="68" t="s">
        <v>6</v>
      </c>
      <c r="M5" s="69" t="s">
        <v>7</v>
      </c>
      <c r="N5" s="70" t="s">
        <v>8</v>
      </c>
      <c r="O5" s="68" t="s">
        <v>6</v>
      </c>
      <c r="P5" s="69" t="s">
        <v>7</v>
      </c>
      <c r="Q5" s="70" t="s">
        <v>8</v>
      </c>
      <c r="R5" s="68" t="s">
        <v>6</v>
      </c>
      <c r="S5" s="69" t="s">
        <v>7</v>
      </c>
      <c r="T5" s="70" t="s">
        <v>8</v>
      </c>
      <c r="U5" s="68" t="s">
        <v>6</v>
      </c>
      <c r="V5" s="69" t="s">
        <v>7</v>
      </c>
      <c r="W5" s="70" t="s">
        <v>8</v>
      </c>
      <c r="X5" s="68" t="s">
        <v>6</v>
      </c>
      <c r="Y5" s="69" t="s">
        <v>7</v>
      </c>
      <c r="Z5" s="70" t="s">
        <v>8</v>
      </c>
      <c r="AA5" s="68" t="s">
        <v>6</v>
      </c>
      <c r="AB5" s="69" t="s">
        <v>7</v>
      </c>
      <c r="AC5" s="70" t="s">
        <v>8</v>
      </c>
      <c r="AD5" s="68" t="s">
        <v>6</v>
      </c>
      <c r="AE5" s="69" t="s">
        <v>7</v>
      </c>
      <c r="AF5" s="70" t="s">
        <v>8</v>
      </c>
      <c r="AG5" s="68" t="s">
        <v>6</v>
      </c>
      <c r="AH5" s="69" t="s">
        <v>7</v>
      </c>
      <c r="AI5" s="70" t="s">
        <v>8</v>
      </c>
      <c r="AJ5" s="68" t="s">
        <v>6</v>
      </c>
      <c r="AK5" s="69" t="s">
        <v>7</v>
      </c>
      <c r="AL5" s="70" t="s">
        <v>8</v>
      </c>
      <c r="AM5" s="68" t="s">
        <v>6</v>
      </c>
      <c r="AN5" s="69" t="s">
        <v>7</v>
      </c>
      <c r="AO5" s="70" t="s">
        <v>8</v>
      </c>
      <c r="AP5" s="68" t="s">
        <v>6</v>
      </c>
      <c r="AQ5" s="69" t="s">
        <v>7</v>
      </c>
      <c r="AR5" s="70" t="s">
        <v>8</v>
      </c>
      <c r="AS5" s="68" t="s">
        <v>6</v>
      </c>
      <c r="AT5" s="69" t="s">
        <v>7</v>
      </c>
      <c r="AU5" s="70" t="s">
        <v>8</v>
      </c>
      <c r="AV5" s="68" t="s">
        <v>6</v>
      </c>
      <c r="AW5" s="69" t="s">
        <v>7</v>
      </c>
      <c r="AX5" s="70" t="s">
        <v>8</v>
      </c>
      <c r="AY5" s="68" t="s">
        <v>6</v>
      </c>
      <c r="AZ5" s="69" t="s">
        <v>7</v>
      </c>
      <c r="BA5" s="70" t="s">
        <v>8</v>
      </c>
      <c r="BB5" s="68" t="s">
        <v>6</v>
      </c>
      <c r="BC5" s="69" t="s">
        <v>7</v>
      </c>
      <c r="BD5" s="70" t="s">
        <v>8</v>
      </c>
      <c r="BE5" s="68" t="s">
        <v>6</v>
      </c>
      <c r="BF5" s="69" t="s">
        <v>7</v>
      </c>
      <c r="BG5" s="70" t="s">
        <v>8</v>
      </c>
      <c r="BH5" s="68" t="s">
        <v>6</v>
      </c>
      <c r="BI5" s="69" t="s">
        <v>7</v>
      </c>
      <c r="BJ5" s="70" t="s">
        <v>8</v>
      </c>
      <c r="BK5" s="68" t="s">
        <v>6</v>
      </c>
      <c r="BL5" s="69" t="s">
        <v>7</v>
      </c>
      <c r="BM5" s="70" t="s">
        <v>8</v>
      </c>
      <c r="BN5" s="68" t="s">
        <v>6</v>
      </c>
      <c r="BO5" s="69" t="s">
        <v>7</v>
      </c>
      <c r="BP5" s="70" t="s">
        <v>8</v>
      </c>
      <c r="BQ5" s="68" t="s">
        <v>6</v>
      </c>
      <c r="BR5" s="69" t="s">
        <v>7</v>
      </c>
      <c r="BS5" s="70" t="s">
        <v>8</v>
      </c>
      <c r="BT5" s="68" t="s">
        <v>6</v>
      </c>
      <c r="BU5" s="69" t="s">
        <v>7</v>
      </c>
      <c r="BV5" s="70" t="s">
        <v>8</v>
      </c>
      <c r="BW5" s="68" t="s">
        <v>6</v>
      </c>
      <c r="BX5" s="69" t="s">
        <v>7</v>
      </c>
      <c r="BY5" s="70" t="s">
        <v>8</v>
      </c>
      <c r="BZ5" s="68" t="s">
        <v>6</v>
      </c>
      <c r="CA5" s="69" t="s">
        <v>7</v>
      </c>
      <c r="CB5" s="70" t="s">
        <v>8</v>
      </c>
    </row>
    <row r="6" spans="1:80" ht="13.5" customHeight="1">
      <c r="A6" s="668"/>
      <c r="B6" s="641" t="s">
        <v>9</v>
      </c>
      <c r="C6" s="82"/>
      <c r="D6" s="108" t="s">
        <v>10</v>
      </c>
      <c r="E6" s="578"/>
      <c r="F6" s="638"/>
      <c r="G6" s="17" t="s">
        <v>11</v>
      </c>
      <c r="H6" s="16">
        <v>0.0403</v>
      </c>
      <c r="I6" s="42"/>
      <c r="J6" s="11"/>
      <c r="K6" s="12"/>
      <c r="L6" s="10"/>
      <c r="M6" s="11"/>
      <c r="N6" s="12"/>
      <c r="O6" s="10"/>
      <c r="P6" s="11"/>
      <c r="Q6" s="12"/>
      <c r="R6" s="10"/>
      <c r="S6" s="11"/>
      <c r="T6" s="12"/>
      <c r="U6" s="42"/>
      <c r="V6" s="11"/>
      <c r="W6" s="12"/>
      <c r="X6" s="10"/>
      <c r="Y6" s="11"/>
      <c r="Z6" s="12"/>
      <c r="AA6" s="10"/>
      <c r="AB6" s="11"/>
      <c r="AC6" s="12"/>
      <c r="AD6" s="10"/>
      <c r="AE6" s="11"/>
      <c r="AF6" s="12"/>
      <c r="AG6" s="42"/>
      <c r="AH6" s="11"/>
      <c r="AI6" s="12"/>
      <c r="AJ6" s="10"/>
      <c r="AK6" s="11"/>
      <c r="AL6" s="12"/>
      <c r="AM6" s="10"/>
      <c r="AN6" s="11"/>
      <c r="AO6" s="12"/>
      <c r="AP6" s="10"/>
      <c r="AQ6" s="11"/>
      <c r="AR6" s="12"/>
      <c r="AS6" s="42"/>
      <c r="AT6" s="11"/>
      <c r="AU6" s="12"/>
      <c r="AV6" s="10"/>
      <c r="AW6" s="11"/>
      <c r="AX6" s="12"/>
      <c r="AY6" s="10"/>
      <c r="AZ6" s="11"/>
      <c r="BA6" s="12"/>
      <c r="BB6" s="10"/>
      <c r="BC6" s="11"/>
      <c r="BD6" s="12"/>
      <c r="BE6" s="42"/>
      <c r="BF6" s="11"/>
      <c r="BG6" s="12"/>
      <c r="BH6" s="10"/>
      <c r="BI6" s="11"/>
      <c r="BJ6" s="12"/>
      <c r="BK6" s="10"/>
      <c r="BL6" s="11"/>
      <c r="BM6" s="12"/>
      <c r="BN6" s="10"/>
      <c r="BO6" s="11"/>
      <c r="BP6" s="12"/>
      <c r="BQ6" s="42"/>
      <c r="BR6" s="11"/>
      <c r="BS6" s="12"/>
      <c r="BT6" s="10"/>
      <c r="BU6" s="11"/>
      <c r="BV6" s="12"/>
      <c r="BW6" s="10"/>
      <c r="BX6" s="11"/>
      <c r="BY6" s="12"/>
      <c r="BZ6" s="10"/>
      <c r="CA6" s="11"/>
      <c r="CB6" s="12"/>
    </row>
    <row r="7" spans="1:80" ht="12.75" customHeight="1">
      <c r="A7" s="668"/>
      <c r="B7" s="642"/>
      <c r="C7" s="1" t="s">
        <v>12</v>
      </c>
      <c r="D7" s="20" t="s">
        <v>13</v>
      </c>
      <c r="E7" s="680" t="s">
        <v>116</v>
      </c>
      <c r="F7" s="681"/>
      <c r="G7" s="23" t="s">
        <v>14</v>
      </c>
      <c r="H7" s="22">
        <v>0.148</v>
      </c>
      <c r="I7" s="119">
        <f>I37</f>
        <v>378.2014447295188</v>
      </c>
      <c r="J7" s="120">
        <f>J37</f>
        <v>3.348</v>
      </c>
      <c r="K7" s="121"/>
      <c r="L7" s="119">
        <f>L37</f>
        <v>391.1058596057791</v>
      </c>
      <c r="M7" s="120">
        <f>M37</f>
        <v>3.641</v>
      </c>
      <c r="N7" s="121"/>
      <c r="O7" s="119">
        <f>O37</f>
        <v>409.26259474940656</v>
      </c>
      <c r="P7" s="120">
        <f>P37</f>
        <v>3.6</v>
      </c>
      <c r="Q7" s="121"/>
      <c r="R7" s="119">
        <f>R37</f>
        <v>410.92881290600064</v>
      </c>
      <c r="S7" s="120">
        <f>S37</f>
        <v>3.6979999999999995</v>
      </c>
      <c r="T7" s="121"/>
      <c r="U7" s="119">
        <f>U37</f>
        <v>354.6996709157648</v>
      </c>
      <c r="V7" s="120">
        <f>V37</f>
        <v>3.13</v>
      </c>
      <c r="W7" s="121"/>
      <c r="X7" s="119">
        <f>X37</f>
        <v>322.0625764762889</v>
      </c>
      <c r="Y7" s="120">
        <f>Y37</f>
        <v>2.9659999999999997</v>
      </c>
      <c r="Z7" s="121"/>
      <c r="AA7" s="119">
        <f>AA37</f>
        <v>277.389153828678</v>
      </c>
      <c r="AB7" s="120">
        <f>AB37</f>
        <v>2.65</v>
      </c>
      <c r="AC7" s="121"/>
      <c r="AD7" s="119">
        <f>AD37</f>
        <v>252.62979707593303</v>
      </c>
      <c r="AE7" s="120">
        <f>AE37</f>
        <v>2.395</v>
      </c>
      <c r="AF7" s="121"/>
      <c r="AG7" s="119">
        <f>AG37</f>
        <v>259.06215483482276</v>
      </c>
      <c r="AH7" s="120">
        <f>AH37</f>
        <v>2.7119999999999997</v>
      </c>
      <c r="AI7" s="121"/>
      <c r="AJ7" s="119">
        <f>AJ37</f>
        <v>354.9310352460512</v>
      </c>
      <c r="AK7" s="120">
        <f>AK37</f>
        <v>3.348</v>
      </c>
      <c r="AL7" s="121"/>
      <c r="AM7" s="119">
        <f>AM37</f>
        <v>419.0230336479479</v>
      </c>
      <c r="AN7" s="120">
        <f>AN37</f>
        <v>3.998</v>
      </c>
      <c r="AO7" s="121"/>
      <c r="AP7" s="119">
        <f>AP37</f>
        <v>397.33243376495307</v>
      </c>
      <c r="AQ7" s="120">
        <f>AQ37</f>
        <v>3.8279999999999994</v>
      </c>
      <c r="AR7" s="121"/>
      <c r="AS7" s="119">
        <f>AS37</f>
        <v>405.1508100176868</v>
      </c>
      <c r="AT7" s="120">
        <f>AT37</f>
        <v>3.709999999999999</v>
      </c>
      <c r="AU7" s="121"/>
      <c r="AV7" s="119">
        <f>AV37</f>
        <v>464.37777335199195</v>
      </c>
      <c r="AW7" s="120">
        <f>AW37</f>
        <v>4.225</v>
      </c>
      <c r="AX7" s="121"/>
      <c r="AY7" s="119">
        <f>AY37</f>
        <v>622.8581961032685</v>
      </c>
      <c r="AZ7" s="120">
        <f>AZ37</f>
        <v>5.714999999999999</v>
      </c>
      <c r="BA7" s="121"/>
      <c r="BB7" s="119">
        <f>BB37</f>
        <v>721.5716170546337</v>
      </c>
      <c r="BC7" s="120">
        <f>BC37</f>
        <v>6.5649999999999995</v>
      </c>
      <c r="BD7" s="121"/>
      <c r="BE7" s="119">
        <f>BE37</f>
        <v>750.2444088457069</v>
      </c>
      <c r="BF7" s="120">
        <f>BF37</f>
        <v>6.895</v>
      </c>
      <c r="BG7" s="121"/>
      <c r="BH7" s="119">
        <f>BH37</f>
        <v>710.9368332304105</v>
      </c>
      <c r="BI7" s="120">
        <f>BI37</f>
        <v>6.6739999999999995</v>
      </c>
      <c r="BJ7" s="121"/>
      <c r="BK7" s="119">
        <f>BK37</f>
        <v>650.6664295237573</v>
      </c>
      <c r="BL7" s="120">
        <f>BL37</f>
        <v>6.228</v>
      </c>
      <c r="BM7" s="121"/>
      <c r="BN7" s="119">
        <f>BN37</f>
        <v>364.8449956036178</v>
      </c>
      <c r="BO7" s="120">
        <f>BO37</f>
        <v>3.2399999999999998</v>
      </c>
      <c r="BP7" s="121"/>
      <c r="BQ7" s="119">
        <f>BQ37</f>
        <v>404.51344338950196</v>
      </c>
      <c r="BR7" s="120">
        <f>BR37</f>
        <v>3.1779999999999995</v>
      </c>
      <c r="BS7" s="121"/>
      <c r="BT7" s="119">
        <f>BT37</f>
        <v>544.4847685032445</v>
      </c>
      <c r="BU7" s="120">
        <f>BU37</f>
        <v>4.951</v>
      </c>
      <c r="BV7" s="121"/>
      <c r="BW7" s="119">
        <f>BW37</f>
        <v>669.9420281297937</v>
      </c>
      <c r="BX7" s="120">
        <f>BX37</f>
        <v>5.999999999999999</v>
      </c>
      <c r="BY7" s="121"/>
      <c r="BZ7" s="119">
        <f>BZ37</f>
        <v>652.1353824709347</v>
      </c>
      <c r="CA7" s="120">
        <f>CA37</f>
        <v>6.252</v>
      </c>
      <c r="CB7" s="121"/>
    </row>
    <row r="8" spans="1:80" ht="12.75" customHeight="1">
      <c r="A8" s="668"/>
      <c r="B8" s="642"/>
      <c r="C8" s="79">
        <v>40</v>
      </c>
      <c r="D8" s="20" t="s">
        <v>15</v>
      </c>
      <c r="E8" s="682" t="s">
        <v>117</v>
      </c>
      <c r="F8" s="683"/>
      <c r="G8" s="111"/>
      <c r="H8" s="112"/>
      <c r="I8" s="122">
        <f>I57</f>
        <v>625.3123185176182</v>
      </c>
      <c r="J8" s="123">
        <f>J57</f>
        <v>6.481999999999999</v>
      </c>
      <c r="K8" s="124"/>
      <c r="L8" s="122">
        <f>L57</f>
        <v>634.6364222868417</v>
      </c>
      <c r="M8" s="123">
        <f>M57</f>
        <v>6.516</v>
      </c>
      <c r="N8" s="124"/>
      <c r="O8" s="122">
        <f>O57</f>
        <v>630.7774522327044</v>
      </c>
      <c r="P8" s="123">
        <f>P57</f>
        <v>6.466</v>
      </c>
      <c r="Q8" s="124"/>
      <c r="R8" s="122">
        <f>R57</f>
        <v>632.1824030904438</v>
      </c>
      <c r="S8" s="123">
        <f>S57</f>
        <v>6.47</v>
      </c>
      <c r="T8" s="124"/>
      <c r="U8" s="122">
        <f>U57</f>
        <v>628.9104545877948</v>
      </c>
      <c r="V8" s="123">
        <f>V57</f>
        <v>6.3790000000000004</v>
      </c>
      <c r="W8" s="124"/>
      <c r="X8" s="122">
        <f>X57</f>
        <v>626.2889798414818</v>
      </c>
      <c r="Y8" s="123">
        <f>Y57</f>
        <v>6.383</v>
      </c>
      <c r="Z8" s="124"/>
      <c r="AA8" s="122">
        <f>AA57</f>
        <v>620.7644042778182</v>
      </c>
      <c r="AB8" s="123">
        <f>AB57</f>
        <v>6.394</v>
      </c>
      <c r="AC8" s="124"/>
      <c r="AD8" s="122">
        <f>AD57</f>
        <v>599.5721369012194</v>
      </c>
      <c r="AE8" s="123">
        <f>AE57</f>
        <v>6.151</v>
      </c>
      <c r="AF8" s="124"/>
      <c r="AG8" s="122">
        <f>AG57</f>
        <v>648.620056265406</v>
      </c>
      <c r="AH8" s="123">
        <f>AH57</f>
        <v>6.394</v>
      </c>
      <c r="AI8" s="124"/>
      <c r="AJ8" s="122">
        <f>AJ57</f>
        <v>715.8698145848647</v>
      </c>
      <c r="AK8" s="123">
        <f>AK57</f>
        <v>7.08</v>
      </c>
      <c r="AL8" s="124"/>
      <c r="AM8" s="122">
        <f>AM57</f>
        <v>712.0811728120261</v>
      </c>
      <c r="AN8" s="123">
        <f>AN57</f>
        <v>7.054</v>
      </c>
      <c r="AO8" s="124"/>
      <c r="AP8" s="122">
        <f>AP57</f>
        <v>704.8154643677133</v>
      </c>
      <c r="AQ8" s="123">
        <f>AQ57</f>
        <v>7.103</v>
      </c>
      <c r="AR8" s="124"/>
      <c r="AS8" s="122">
        <f>AS57</f>
        <v>667.8431650542668</v>
      </c>
      <c r="AT8" s="123">
        <f>AT57</f>
        <v>6.802</v>
      </c>
      <c r="AU8" s="124"/>
      <c r="AV8" s="122">
        <f>AV57</f>
        <v>709.9638233618648</v>
      </c>
      <c r="AW8" s="123">
        <f>AW57</f>
        <v>7.231</v>
      </c>
      <c r="AX8" s="124"/>
      <c r="AY8" s="122">
        <f>AY57</f>
        <v>695.3852741529024</v>
      </c>
      <c r="AZ8" s="123">
        <f>AZ57</f>
        <v>6.974</v>
      </c>
      <c r="BA8" s="124"/>
      <c r="BB8" s="122">
        <f>BB57</f>
        <v>684.2892670525482</v>
      </c>
      <c r="BC8" s="123">
        <f>BC57</f>
        <v>6.885</v>
      </c>
      <c r="BD8" s="124"/>
      <c r="BE8" s="122">
        <f>BE57</f>
        <v>689.3575767895965</v>
      </c>
      <c r="BF8" s="123">
        <f>BF57</f>
        <v>6.84</v>
      </c>
      <c r="BG8" s="124"/>
      <c r="BH8" s="122">
        <f>BH57</f>
        <v>656.3805218416785</v>
      </c>
      <c r="BI8" s="123">
        <f>BI57</f>
        <v>6.679</v>
      </c>
      <c r="BJ8" s="124"/>
      <c r="BK8" s="122">
        <f>BK57</f>
        <v>590.5585059334927</v>
      </c>
      <c r="BL8" s="123">
        <f>BL57</f>
        <v>6.196</v>
      </c>
      <c r="BM8" s="124"/>
      <c r="BN8" s="122">
        <f>BN57</f>
        <v>602.9161398811897</v>
      </c>
      <c r="BO8" s="123">
        <f>BO57</f>
        <v>6.23</v>
      </c>
      <c r="BP8" s="124"/>
      <c r="BQ8" s="122">
        <f>BQ57</f>
        <v>635.2822165571572</v>
      </c>
      <c r="BR8" s="123">
        <f>BR57</f>
        <v>6.485</v>
      </c>
      <c r="BS8" s="124"/>
      <c r="BT8" s="122">
        <f>BT57</f>
        <v>648.627546363865</v>
      </c>
      <c r="BU8" s="123">
        <f>BU57</f>
        <v>6.509</v>
      </c>
      <c r="BV8" s="124"/>
      <c r="BW8" s="122">
        <f>BW57</f>
        <v>675.0476443354339</v>
      </c>
      <c r="BX8" s="123">
        <f>BX57</f>
        <v>6.785</v>
      </c>
      <c r="BY8" s="124"/>
      <c r="BZ8" s="122">
        <f>BZ57</f>
        <v>611.9995909712696</v>
      </c>
      <c r="CA8" s="123">
        <f>CA57</f>
        <v>6.343999999999999</v>
      </c>
      <c r="CB8" s="124"/>
    </row>
    <row r="9" spans="1:80" ht="13.5" customHeight="1" thickBot="1">
      <c r="A9" s="668"/>
      <c r="B9" s="642"/>
      <c r="C9" s="1" t="s">
        <v>16</v>
      </c>
      <c r="D9" s="80" t="s">
        <v>119</v>
      </c>
      <c r="E9" s="685"/>
      <c r="F9" s="686"/>
      <c r="G9" s="25"/>
      <c r="H9" s="26"/>
      <c r="I9" s="125">
        <f>I7+I8</f>
        <v>1003.513763247137</v>
      </c>
      <c r="J9" s="126">
        <f>J7+J8</f>
        <v>9.829999999999998</v>
      </c>
      <c r="K9" s="127"/>
      <c r="L9" s="128">
        <f>L7+L8</f>
        <v>1025.7422818926207</v>
      </c>
      <c r="M9" s="126">
        <f>M7+M8</f>
        <v>10.157</v>
      </c>
      <c r="N9" s="127"/>
      <c r="O9" s="128">
        <f>O7+O8</f>
        <v>1040.0400469821109</v>
      </c>
      <c r="P9" s="126">
        <f>P7+P8</f>
        <v>10.066</v>
      </c>
      <c r="Q9" s="127"/>
      <c r="R9" s="128">
        <f>R7+R8</f>
        <v>1043.1112159964446</v>
      </c>
      <c r="S9" s="126">
        <f>S7+S8</f>
        <v>10.168</v>
      </c>
      <c r="T9" s="127"/>
      <c r="U9" s="125">
        <f>U7+U8</f>
        <v>983.6101255035596</v>
      </c>
      <c r="V9" s="126">
        <f>V7+V8</f>
        <v>9.509</v>
      </c>
      <c r="W9" s="127"/>
      <c r="X9" s="128">
        <f>X7+X8</f>
        <v>948.3515563177707</v>
      </c>
      <c r="Y9" s="126">
        <f>Y7+Y8</f>
        <v>9.349</v>
      </c>
      <c r="Z9" s="127"/>
      <c r="AA9" s="128">
        <f>AA7+AA8</f>
        <v>898.1535581064962</v>
      </c>
      <c r="AB9" s="126">
        <f>AB7+AB8</f>
        <v>9.044</v>
      </c>
      <c r="AC9" s="127"/>
      <c r="AD9" s="128">
        <f>AD7+AD8</f>
        <v>852.2019339771525</v>
      </c>
      <c r="AE9" s="126">
        <f>AE7+AE8</f>
        <v>8.546</v>
      </c>
      <c r="AF9" s="127"/>
      <c r="AG9" s="125">
        <f>AG7+AG8</f>
        <v>907.6822111002288</v>
      </c>
      <c r="AH9" s="126">
        <f>AH7+AH8</f>
        <v>9.106</v>
      </c>
      <c r="AI9" s="127"/>
      <c r="AJ9" s="128">
        <f>AJ7+AJ8</f>
        <v>1070.800849830916</v>
      </c>
      <c r="AK9" s="126">
        <f>AK7+AK8</f>
        <v>10.428</v>
      </c>
      <c r="AL9" s="127"/>
      <c r="AM9" s="128">
        <f>AM7+AM8</f>
        <v>1131.104206459974</v>
      </c>
      <c r="AN9" s="126">
        <f>AN7+AN8</f>
        <v>11.052</v>
      </c>
      <c r="AO9" s="127"/>
      <c r="AP9" s="128">
        <f>AP7+AP8</f>
        <v>1102.1478981326663</v>
      </c>
      <c r="AQ9" s="126">
        <f>AQ7+AQ8</f>
        <v>10.931</v>
      </c>
      <c r="AR9" s="127"/>
      <c r="AS9" s="125">
        <f>AS7+AS8</f>
        <v>1072.9939750719536</v>
      </c>
      <c r="AT9" s="126">
        <f>AT7+AT8</f>
        <v>10.511999999999999</v>
      </c>
      <c r="AU9" s="127"/>
      <c r="AV9" s="128">
        <f>AV7+AV8</f>
        <v>1174.3415967138567</v>
      </c>
      <c r="AW9" s="126">
        <f>AW7+AW8</f>
        <v>11.456</v>
      </c>
      <c r="AX9" s="127"/>
      <c r="AY9" s="128">
        <f>AY7+AY8</f>
        <v>1318.243470256171</v>
      </c>
      <c r="AZ9" s="126">
        <f>AZ7+AZ8</f>
        <v>12.689</v>
      </c>
      <c r="BA9" s="127"/>
      <c r="BB9" s="128">
        <f>BB7+BB8</f>
        <v>1405.8608841071818</v>
      </c>
      <c r="BC9" s="126">
        <f>BC7+BC8</f>
        <v>13.45</v>
      </c>
      <c r="BD9" s="127"/>
      <c r="BE9" s="125">
        <f>BE7+BE8</f>
        <v>1439.6019856353032</v>
      </c>
      <c r="BF9" s="126">
        <f>BF7+BF8</f>
        <v>13.735</v>
      </c>
      <c r="BG9" s="127"/>
      <c r="BH9" s="128">
        <f>BH7+BH8</f>
        <v>1367.317355072089</v>
      </c>
      <c r="BI9" s="126">
        <f>BI7+BI8</f>
        <v>13.353</v>
      </c>
      <c r="BJ9" s="127"/>
      <c r="BK9" s="128">
        <f>BK7+BK8</f>
        <v>1241.22493545725</v>
      </c>
      <c r="BL9" s="126">
        <f>BL7+BL8</f>
        <v>12.424</v>
      </c>
      <c r="BM9" s="127"/>
      <c r="BN9" s="128">
        <f>BN7+BN8</f>
        <v>967.7611354848075</v>
      </c>
      <c r="BO9" s="126">
        <f>BO7+BO8</f>
        <v>9.47</v>
      </c>
      <c r="BP9" s="127"/>
      <c r="BQ9" s="125">
        <f>BQ7+BQ8</f>
        <v>1039.7956599466593</v>
      </c>
      <c r="BR9" s="126">
        <f>BR7+BR8</f>
        <v>9.663</v>
      </c>
      <c r="BS9" s="127"/>
      <c r="BT9" s="128">
        <f>BT7+BT8</f>
        <v>1193.1123148671095</v>
      </c>
      <c r="BU9" s="126">
        <f>BU7+BU8</f>
        <v>11.46</v>
      </c>
      <c r="BV9" s="127"/>
      <c r="BW9" s="128">
        <f>BW7+BW8</f>
        <v>1344.9896724652276</v>
      </c>
      <c r="BX9" s="126">
        <f>BX7+BX8</f>
        <v>12.785</v>
      </c>
      <c r="BY9" s="127"/>
      <c r="BZ9" s="128">
        <f>BZ7+BZ8</f>
        <v>1264.1349734422042</v>
      </c>
      <c r="CA9" s="126">
        <f>CA7+CA8</f>
        <v>12.596</v>
      </c>
      <c r="CB9" s="127"/>
    </row>
    <row r="10" spans="1:80" ht="14.25" customHeight="1" thickBot="1">
      <c r="A10" s="668"/>
      <c r="B10" s="642"/>
      <c r="C10" s="110"/>
      <c r="D10" s="109" t="s">
        <v>17</v>
      </c>
      <c r="E10" s="636"/>
      <c r="F10" s="688"/>
      <c r="G10" s="661"/>
      <c r="H10" s="662"/>
      <c r="I10" s="647">
        <v>11</v>
      </c>
      <c r="J10" s="648"/>
      <c r="K10" s="649"/>
      <c r="L10" s="650">
        <v>10</v>
      </c>
      <c r="M10" s="651"/>
      <c r="N10" s="652"/>
      <c r="O10" s="650">
        <v>10</v>
      </c>
      <c r="P10" s="651"/>
      <c r="Q10" s="652"/>
      <c r="R10" s="650">
        <v>10</v>
      </c>
      <c r="S10" s="651"/>
      <c r="T10" s="652"/>
      <c r="U10" s="650">
        <v>10</v>
      </c>
      <c r="V10" s="651"/>
      <c r="W10" s="652"/>
      <c r="X10" s="650">
        <v>10</v>
      </c>
      <c r="Y10" s="651"/>
      <c r="Z10" s="652"/>
      <c r="AA10" s="650">
        <v>10</v>
      </c>
      <c r="AB10" s="651"/>
      <c r="AC10" s="652"/>
      <c r="AD10" s="650">
        <v>10</v>
      </c>
      <c r="AE10" s="651"/>
      <c r="AF10" s="652"/>
      <c r="AG10" s="650">
        <v>11</v>
      </c>
      <c r="AH10" s="651"/>
      <c r="AI10" s="652"/>
      <c r="AJ10" s="650">
        <v>11</v>
      </c>
      <c r="AK10" s="651"/>
      <c r="AL10" s="652"/>
      <c r="AM10" s="650">
        <v>11</v>
      </c>
      <c r="AN10" s="651"/>
      <c r="AO10" s="652"/>
      <c r="AP10" s="650">
        <v>11</v>
      </c>
      <c r="AQ10" s="651"/>
      <c r="AR10" s="652"/>
      <c r="AS10" s="650">
        <v>11</v>
      </c>
      <c r="AT10" s="651"/>
      <c r="AU10" s="652"/>
      <c r="AV10" s="650">
        <v>11</v>
      </c>
      <c r="AW10" s="651"/>
      <c r="AX10" s="652"/>
      <c r="AY10" s="650">
        <v>11</v>
      </c>
      <c r="AZ10" s="651"/>
      <c r="BA10" s="652"/>
      <c r="BB10" s="650">
        <v>11</v>
      </c>
      <c r="BC10" s="651"/>
      <c r="BD10" s="652"/>
      <c r="BE10" s="650">
        <v>11</v>
      </c>
      <c r="BF10" s="651"/>
      <c r="BG10" s="652"/>
      <c r="BH10" s="650">
        <v>11</v>
      </c>
      <c r="BI10" s="651"/>
      <c r="BJ10" s="652"/>
      <c r="BK10" s="650">
        <v>11</v>
      </c>
      <c r="BL10" s="651"/>
      <c r="BM10" s="652"/>
      <c r="BN10" s="650">
        <v>11</v>
      </c>
      <c r="BO10" s="651"/>
      <c r="BP10" s="652"/>
      <c r="BQ10" s="650">
        <v>11</v>
      </c>
      <c r="BR10" s="651"/>
      <c r="BS10" s="652"/>
      <c r="BT10" s="650">
        <v>11</v>
      </c>
      <c r="BU10" s="651"/>
      <c r="BV10" s="652"/>
      <c r="BW10" s="650">
        <v>11</v>
      </c>
      <c r="BX10" s="651"/>
      <c r="BY10" s="652"/>
      <c r="BZ10" s="650">
        <v>11</v>
      </c>
      <c r="CA10" s="651"/>
      <c r="CB10" s="652"/>
    </row>
    <row r="11" spans="1:80" ht="14.25" customHeight="1">
      <c r="A11" s="668"/>
      <c r="B11" s="642"/>
      <c r="C11" s="82"/>
      <c r="D11" s="106" t="s">
        <v>10</v>
      </c>
      <c r="E11" s="617"/>
      <c r="F11" s="618"/>
      <c r="G11" s="113" t="s">
        <v>11</v>
      </c>
      <c r="H11" s="83">
        <v>0.04636</v>
      </c>
      <c r="I11" s="129"/>
      <c r="J11" s="130"/>
      <c r="K11" s="131"/>
      <c r="L11" s="123"/>
      <c r="M11" s="132"/>
      <c r="N11" s="133"/>
      <c r="O11" s="129"/>
      <c r="P11" s="130"/>
      <c r="Q11" s="131"/>
      <c r="R11" s="129"/>
      <c r="S11" s="130"/>
      <c r="T11" s="131"/>
      <c r="U11" s="129"/>
      <c r="V11" s="130"/>
      <c r="W11" s="131"/>
      <c r="X11" s="123"/>
      <c r="Y11" s="132"/>
      <c r="Z11" s="133"/>
      <c r="AA11" s="129"/>
      <c r="AB11" s="130"/>
      <c r="AC11" s="131"/>
      <c r="AD11" s="129"/>
      <c r="AE11" s="130"/>
      <c r="AF11" s="131"/>
      <c r="AG11" s="129"/>
      <c r="AH11" s="130"/>
      <c r="AI11" s="131"/>
      <c r="AJ11" s="123"/>
      <c r="AK11" s="132"/>
      <c r="AL11" s="133"/>
      <c r="AM11" s="129"/>
      <c r="AN11" s="130"/>
      <c r="AO11" s="131"/>
      <c r="AP11" s="129"/>
      <c r="AQ11" s="130"/>
      <c r="AR11" s="131"/>
      <c r="AS11" s="129"/>
      <c r="AT11" s="130"/>
      <c r="AU11" s="131"/>
      <c r="AV11" s="123"/>
      <c r="AW11" s="132"/>
      <c r="AX11" s="133"/>
      <c r="AY11" s="129"/>
      <c r="AZ11" s="130"/>
      <c r="BA11" s="131"/>
      <c r="BB11" s="129"/>
      <c r="BC11" s="130"/>
      <c r="BD11" s="131"/>
      <c r="BE11" s="129"/>
      <c r="BF11" s="130"/>
      <c r="BG11" s="131"/>
      <c r="BH11" s="123"/>
      <c r="BI11" s="132"/>
      <c r="BJ11" s="133"/>
      <c r="BK11" s="129"/>
      <c r="BL11" s="130"/>
      <c r="BM11" s="131"/>
      <c r="BN11" s="129"/>
      <c r="BO11" s="130"/>
      <c r="BP11" s="131"/>
      <c r="BQ11" s="129"/>
      <c r="BR11" s="130"/>
      <c r="BS11" s="131"/>
      <c r="BT11" s="123"/>
      <c r="BU11" s="132"/>
      <c r="BV11" s="133"/>
      <c r="BW11" s="129"/>
      <c r="BX11" s="130"/>
      <c r="BY11" s="131"/>
      <c r="BZ11" s="129"/>
      <c r="CA11" s="130"/>
      <c r="CB11" s="131"/>
    </row>
    <row r="12" spans="1:80" ht="13.5" customHeight="1">
      <c r="A12" s="668"/>
      <c r="B12" s="642"/>
      <c r="C12" s="1" t="s">
        <v>18</v>
      </c>
      <c r="D12" s="20" t="s">
        <v>19</v>
      </c>
      <c r="E12" s="680" t="s">
        <v>108</v>
      </c>
      <c r="F12" s="687"/>
      <c r="G12" s="23" t="s">
        <v>14</v>
      </c>
      <c r="H12" s="24">
        <v>0.144</v>
      </c>
      <c r="I12" s="134">
        <f>I49</f>
        <v>439.7275418281754</v>
      </c>
      <c r="J12" s="135">
        <f>J49</f>
        <v>4.181</v>
      </c>
      <c r="K12" s="121"/>
      <c r="L12" s="134">
        <f>L49</f>
        <v>466.8930851786442</v>
      </c>
      <c r="M12" s="135">
        <f>M49</f>
        <v>4.295999999999999</v>
      </c>
      <c r="N12" s="121"/>
      <c r="O12" s="134">
        <f>O49</f>
        <v>475.0810358489342</v>
      </c>
      <c r="P12" s="135">
        <f>P49</f>
        <v>4.313000000000001</v>
      </c>
      <c r="Q12" s="121"/>
      <c r="R12" s="134">
        <f>R49</f>
        <v>472.5303382605205</v>
      </c>
      <c r="S12" s="135">
        <f>S49</f>
        <v>4.327</v>
      </c>
      <c r="T12" s="121"/>
      <c r="U12" s="134">
        <f>U49</f>
        <v>451.9327966708232</v>
      </c>
      <c r="V12" s="135">
        <f>V49</f>
        <v>4.214</v>
      </c>
      <c r="W12" s="121"/>
      <c r="X12" s="134">
        <f>X49</f>
        <v>409.93155040159525</v>
      </c>
      <c r="Y12" s="135">
        <f>Y49</f>
        <v>3.9299999999999993</v>
      </c>
      <c r="Z12" s="121"/>
      <c r="AA12" s="134">
        <f>AA49</f>
        <v>385.4992620169542</v>
      </c>
      <c r="AB12" s="135">
        <f>AB49</f>
        <v>3.629</v>
      </c>
      <c r="AC12" s="121"/>
      <c r="AD12" s="134">
        <f>AD49</f>
        <v>371.60325249852434</v>
      </c>
      <c r="AE12" s="135">
        <f>AE49</f>
        <v>3.6429999999999993</v>
      </c>
      <c r="AF12" s="121"/>
      <c r="AG12" s="134">
        <f>AG49</f>
        <v>402.19408072728646</v>
      </c>
      <c r="AH12" s="135">
        <f>AH49</f>
        <v>3.77</v>
      </c>
      <c r="AI12" s="121"/>
      <c r="AJ12" s="134">
        <f>AJ49</f>
        <v>484.6292441648912</v>
      </c>
      <c r="AK12" s="135">
        <f>AK49</f>
        <v>4.490000000000001</v>
      </c>
      <c r="AL12" s="121"/>
      <c r="AM12" s="134">
        <f>AM49</f>
        <v>511.3558181135247</v>
      </c>
      <c r="AN12" s="135">
        <f>AN49</f>
        <v>4.675000000000001</v>
      </c>
      <c r="AO12" s="121"/>
      <c r="AP12" s="134">
        <f>AP49</f>
        <v>443.418013856813</v>
      </c>
      <c r="AQ12" s="135">
        <f>AQ49</f>
        <v>4.224</v>
      </c>
      <c r="AR12" s="121"/>
      <c r="AS12" s="134">
        <f>AS49</f>
        <v>456.9157463494124</v>
      </c>
      <c r="AT12" s="135">
        <f>AT49</f>
        <v>4.079000000000001</v>
      </c>
      <c r="AU12" s="121"/>
      <c r="AV12" s="134">
        <f>AV49</f>
        <v>513.4841336763193</v>
      </c>
      <c r="AW12" s="135">
        <f>AW49</f>
        <v>4.5840000000000005</v>
      </c>
      <c r="AX12" s="121"/>
      <c r="AY12" s="134">
        <f>AY49</f>
        <v>532.3366218755552</v>
      </c>
      <c r="AZ12" s="135">
        <f>AZ49</f>
        <v>4.932</v>
      </c>
      <c r="BA12" s="121"/>
      <c r="BB12" s="134">
        <f>BB49</f>
        <v>524.6253826736129</v>
      </c>
      <c r="BC12" s="135">
        <f>BC49</f>
        <v>4.884</v>
      </c>
      <c r="BD12" s="121"/>
      <c r="BE12" s="134">
        <f>BE49</f>
        <v>498.0473753061834</v>
      </c>
      <c r="BF12" s="135">
        <f>BF49</f>
        <v>4.713</v>
      </c>
      <c r="BG12" s="121"/>
      <c r="BH12" s="134">
        <f>BH49</f>
        <v>472.2381285254582</v>
      </c>
      <c r="BI12" s="135">
        <f>BI49</f>
        <v>4.4830000000000005</v>
      </c>
      <c r="BJ12" s="121"/>
      <c r="BK12" s="134">
        <f>BK49</f>
        <v>454.01593988990413</v>
      </c>
      <c r="BL12" s="135">
        <f>BL49</f>
        <v>4.274</v>
      </c>
      <c r="BM12" s="121"/>
      <c r="BN12" s="134">
        <f>BN49</f>
        <v>377.51604885287963</v>
      </c>
      <c r="BO12" s="135">
        <f>BO49</f>
        <v>3.672</v>
      </c>
      <c r="BP12" s="121"/>
      <c r="BQ12" s="134">
        <f>BQ49</f>
        <v>420.901607844142</v>
      </c>
      <c r="BR12" s="135">
        <f>BR49</f>
        <v>3.864</v>
      </c>
      <c r="BS12" s="121"/>
      <c r="BT12" s="134">
        <f>BT49</f>
        <v>466.5441351397728</v>
      </c>
      <c r="BU12" s="135">
        <f>BU49</f>
        <v>4.334</v>
      </c>
      <c r="BV12" s="121"/>
      <c r="BW12" s="134">
        <f>BW49</f>
        <v>488.28892408721947</v>
      </c>
      <c r="BX12" s="135">
        <f>BX49</f>
        <v>4.536</v>
      </c>
      <c r="BY12" s="121"/>
      <c r="BZ12" s="134">
        <f>BZ49</f>
        <v>514.0986247861787</v>
      </c>
      <c r="CA12" s="135">
        <f>CA49</f>
        <v>4.656</v>
      </c>
      <c r="CB12" s="121"/>
    </row>
    <row r="13" spans="1:80" ht="13.5" customHeight="1">
      <c r="A13" s="668"/>
      <c r="B13" s="642"/>
      <c r="C13" s="79">
        <v>40</v>
      </c>
      <c r="D13" s="20" t="s">
        <v>20</v>
      </c>
      <c r="E13" s="605" t="s">
        <v>118</v>
      </c>
      <c r="F13" s="606"/>
      <c r="G13" s="111"/>
      <c r="H13" s="107"/>
      <c r="I13" s="136">
        <f>I67</f>
        <v>502.8566247209744</v>
      </c>
      <c r="J13" s="132">
        <f>J67</f>
        <v>5.04</v>
      </c>
      <c r="K13" s="124"/>
      <c r="L13" s="136">
        <f>L67</f>
        <v>496.957481702325</v>
      </c>
      <c r="M13" s="132">
        <f>M67</f>
        <v>5.010999999999999</v>
      </c>
      <c r="N13" s="124"/>
      <c r="O13" s="136">
        <f>O67</f>
        <v>495.8229381489749</v>
      </c>
      <c r="P13" s="132">
        <f>P67</f>
        <v>4.93</v>
      </c>
      <c r="Q13" s="124"/>
      <c r="R13" s="136">
        <f>R67</f>
        <v>496.63620845466414</v>
      </c>
      <c r="S13" s="132">
        <f>S67</f>
        <v>4.946</v>
      </c>
      <c r="T13" s="124"/>
      <c r="U13" s="136">
        <f>U67</f>
        <v>508.39029334649496</v>
      </c>
      <c r="V13" s="132">
        <f>V67</f>
        <v>4.991999999999999</v>
      </c>
      <c r="W13" s="124"/>
      <c r="X13" s="136">
        <f>X67</f>
        <v>503.05935355692</v>
      </c>
      <c r="Y13" s="132">
        <f>Y67</f>
        <v>5.026</v>
      </c>
      <c r="Z13" s="124"/>
      <c r="AA13" s="136">
        <f>AA67</f>
        <v>502.3845797583587</v>
      </c>
      <c r="AB13" s="132">
        <f>AB67</f>
        <v>5.09</v>
      </c>
      <c r="AC13" s="124"/>
      <c r="AD13" s="136">
        <f>AD67</f>
        <v>492.99123158195357</v>
      </c>
      <c r="AE13" s="132">
        <f>AE67</f>
        <v>4.8389999999999995</v>
      </c>
      <c r="AF13" s="124"/>
      <c r="AG13" s="136">
        <f>AG67</f>
        <v>518.9237994960972</v>
      </c>
      <c r="AH13" s="132">
        <f>AH67</f>
        <v>5.029999999999999</v>
      </c>
      <c r="AI13" s="124"/>
      <c r="AJ13" s="136">
        <f>AJ67</f>
        <v>567.5205691701898</v>
      </c>
      <c r="AK13" s="132">
        <f>AK67</f>
        <v>5.51</v>
      </c>
      <c r="AL13" s="124"/>
      <c r="AM13" s="136">
        <f>AM67</f>
        <v>555.774777260287</v>
      </c>
      <c r="AN13" s="132">
        <f>AN67</f>
        <v>5.430999999999999</v>
      </c>
      <c r="AO13" s="124"/>
      <c r="AP13" s="136">
        <f>AP67</f>
        <v>554.7098983448888</v>
      </c>
      <c r="AQ13" s="132">
        <f>AQ67</f>
        <v>5.489</v>
      </c>
      <c r="AR13" s="124"/>
      <c r="AS13" s="136">
        <f>AS67</f>
        <v>547.8950759439472</v>
      </c>
      <c r="AT13" s="132">
        <f>AT67</f>
        <v>5.353999999999999</v>
      </c>
      <c r="AU13" s="124"/>
      <c r="AV13" s="136">
        <f>AV67</f>
        <v>572.6678126467018</v>
      </c>
      <c r="AW13" s="132">
        <f>AW67</f>
        <v>5.568999999999999</v>
      </c>
      <c r="AX13" s="124"/>
      <c r="AY13" s="136">
        <f>AY67</f>
        <v>564.1037491966657</v>
      </c>
      <c r="AZ13" s="132">
        <f>AZ67</f>
        <v>5.545999999999999</v>
      </c>
      <c r="BA13" s="124"/>
      <c r="BB13" s="136">
        <f>BB67</f>
        <v>554.103547572422</v>
      </c>
      <c r="BC13" s="132">
        <f>BC67</f>
        <v>5.483</v>
      </c>
      <c r="BD13" s="124"/>
      <c r="BE13" s="136">
        <f>BE67</f>
        <v>547.8570553508869</v>
      </c>
      <c r="BF13" s="132">
        <f>BF67</f>
        <v>5.395</v>
      </c>
      <c r="BG13" s="124"/>
      <c r="BH13" s="136">
        <f>BH67</f>
        <v>536.5073725350861</v>
      </c>
      <c r="BI13" s="132">
        <f>BI67</f>
        <v>5.285</v>
      </c>
      <c r="BJ13" s="124"/>
      <c r="BK13" s="136">
        <f>BK67</f>
        <v>490.9659860203906</v>
      </c>
      <c r="BL13" s="132">
        <f>BL67</f>
        <v>4.913</v>
      </c>
      <c r="BM13" s="124"/>
      <c r="BN13" s="136">
        <f>BN67</f>
        <v>473.1318823586539</v>
      </c>
      <c r="BO13" s="132">
        <f>BO67</f>
        <v>4.786</v>
      </c>
      <c r="BP13" s="124"/>
      <c r="BQ13" s="136">
        <f>BQ67</f>
        <v>486.7964384334443</v>
      </c>
      <c r="BR13" s="132">
        <f>BR67</f>
        <v>4.8260000000000005</v>
      </c>
      <c r="BS13" s="124"/>
      <c r="BT13" s="136">
        <f>BT67</f>
        <v>496.66655225561385</v>
      </c>
      <c r="BU13" s="132">
        <f>BU67</f>
        <v>4.862</v>
      </c>
      <c r="BV13" s="124"/>
      <c r="BW13" s="136">
        <f>BW67</f>
        <v>525.552199917096</v>
      </c>
      <c r="BX13" s="132">
        <f>BX67</f>
        <v>5.112</v>
      </c>
      <c r="BY13" s="124"/>
      <c r="BZ13" s="136">
        <f>BZ67</f>
        <v>507.97968598530514</v>
      </c>
      <c r="CA13" s="132">
        <f>CA67</f>
        <v>5.028</v>
      </c>
      <c r="CB13" s="124"/>
    </row>
    <row r="14" spans="1:80" ht="14.25" customHeight="1" thickBot="1">
      <c r="A14" s="668"/>
      <c r="B14" s="642"/>
      <c r="C14" s="1" t="s">
        <v>16</v>
      </c>
      <c r="D14" s="80" t="s">
        <v>119</v>
      </c>
      <c r="E14" s="611"/>
      <c r="F14" s="612"/>
      <c r="G14" s="25"/>
      <c r="H14" s="27"/>
      <c r="I14" s="128">
        <f>I12+I13</f>
        <v>942.5841665491498</v>
      </c>
      <c r="J14" s="137">
        <f>J12+J13</f>
        <v>9.221</v>
      </c>
      <c r="K14" s="127"/>
      <c r="L14" s="125">
        <f>L12+L13</f>
        <v>963.8505668809692</v>
      </c>
      <c r="M14" s="137">
        <f>M12+M13</f>
        <v>9.306999999999999</v>
      </c>
      <c r="N14" s="138"/>
      <c r="O14" s="128">
        <f>O12+O13</f>
        <v>970.9039739979091</v>
      </c>
      <c r="P14" s="137">
        <f>P12+P13</f>
        <v>9.243</v>
      </c>
      <c r="Q14" s="127"/>
      <c r="R14" s="128">
        <f>R12+R13</f>
        <v>969.1665467151847</v>
      </c>
      <c r="S14" s="137">
        <f>S12+S13</f>
        <v>9.273</v>
      </c>
      <c r="T14" s="127"/>
      <c r="U14" s="128">
        <f>U12+U13</f>
        <v>960.3230900173182</v>
      </c>
      <c r="V14" s="137">
        <f>V12+V13</f>
        <v>9.206</v>
      </c>
      <c r="W14" s="127"/>
      <c r="X14" s="125">
        <f>X12+X13</f>
        <v>912.9909039585152</v>
      </c>
      <c r="Y14" s="137">
        <f>Y12+Y13</f>
        <v>8.956</v>
      </c>
      <c r="Z14" s="138"/>
      <c r="AA14" s="128">
        <f>AA12+AA13</f>
        <v>887.8838417753129</v>
      </c>
      <c r="AB14" s="137">
        <f>AB12+AB13</f>
        <v>8.719</v>
      </c>
      <c r="AC14" s="127"/>
      <c r="AD14" s="128">
        <f>AD12+AD13</f>
        <v>864.594484080478</v>
      </c>
      <c r="AE14" s="137">
        <f>AE12+AE13</f>
        <v>8.482</v>
      </c>
      <c r="AF14" s="127"/>
      <c r="AG14" s="128">
        <f>AG12+AG13</f>
        <v>921.1178802233837</v>
      </c>
      <c r="AH14" s="137">
        <f>AH12+AH13</f>
        <v>8.799999999999999</v>
      </c>
      <c r="AI14" s="127"/>
      <c r="AJ14" s="125">
        <f>AJ12+AJ13</f>
        <v>1052.149813335081</v>
      </c>
      <c r="AK14" s="137">
        <f>AK12+AK13</f>
        <v>10</v>
      </c>
      <c r="AL14" s="138"/>
      <c r="AM14" s="128">
        <f>AM12+AM13</f>
        <v>1067.1305953738117</v>
      </c>
      <c r="AN14" s="137">
        <f>AN12+AN13</f>
        <v>10.106</v>
      </c>
      <c r="AO14" s="127"/>
      <c r="AP14" s="128">
        <f>AP12+AP13</f>
        <v>998.1279122017017</v>
      </c>
      <c r="AQ14" s="137">
        <f>AQ12+AQ13</f>
        <v>9.713000000000001</v>
      </c>
      <c r="AR14" s="127"/>
      <c r="AS14" s="128">
        <f>AS12+AS13</f>
        <v>1004.8108222933596</v>
      </c>
      <c r="AT14" s="137">
        <f>AT12+AT13</f>
        <v>9.433</v>
      </c>
      <c r="AU14" s="127"/>
      <c r="AV14" s="125">
        <f>AV12+AV13</f>
        <v>1086.151946323021</v>
      </c>
      <c r="AW14" s="137">
        <f>AW12+AW13</f>
        <v>10.152999999999999</v>
      </c>
      <c r="AX14" s="138"/>
      <c r="AY14" s="128">
        <f>AY12+AY13</f>
        <v>1096.4403710722208</v>
      </c>
      <c r="AZ14" s="137">
        <f>AZ12+AZ13</f>
        <v>10.478</v>
      </c>
      <c r="BA14" s="127"/>
      <c r="BB14" s="128">
        <f>BB12+BB13</f>
        <v>1078.728930246035</v>
      </c>
      <c r="BC14" s="137">
        <f>BC12+BC13</f>
        <v>10.367</v>
      </c>
      <c r="BD14" s="127"/>
      <c r="BE14" s="128">
        <f>BE12+BE13</f>
        <v>1045.9044306570704</v>
      </c>
      <c r="BF14" s="137">
        <f>BF12+BF13</f>
        <v>10.108</v>
      </c>
      <c r="BG14" s="127"/>
      <c r="BH14" s="125">
        <f>BH12+BH13</f>
        <v>1008.7455010605443</v>
      </c>
      <c r="BI14" s="137">
        <f>BI12+BI13</f>
        <v>9.768</v>
      </c>
      <c r="BJ14" s="138"/>
      <c r="BK14" s="128">
        <f>BK12+BK13</f>
        <v>944.9819259102946</v>
      </c>
      <c r="BL14" s="137">
        <f>BL12+BL13</f>
        <v>9.187000000000001</v>
      </c>
      <c r="BM14" s="127"/>
      <c r="BN14" s="128">
        <f>BN12+BN13</f>
        <v>850.6479312115335</v>
      </c>
      <c r="BO14" s="137">
        <f>BO12+BO13</f>
        <v>8.458</v>
      </c>
      <c r="BP14" s="127"/>
      <c r="BQ14" s="128">
        <f>BQ12+BQ13</f>
        <v>907.6980462775863</v>
      </c>
      <c r="BR14" s="137">
        <f>BR12+BR13</f>
        <v>8.690000000000001</v>
      </c>
      <c r="BS14" s="127"/>
      <c r="BT14" s="125">
        <f>BT12+BT13</f>
        <v>963.2106873953867</v>
      </c>
      <c r="BU14" s="137">
        <f>BU12+BU13</f>
        <v>9.196</v>
      </c>
      <c r="BV14" s="138"/>
      <c r="BW14" s="128">
        <f>BW12+BW13</f>
        <v>1013.8411240043155</v>
      </c>
      <c r="BX14" s="137">
        <f>BX12+BX13</f>
        <v>9.648</v>
      </c>
      <c r="BY14" s="127"/>
      <c r="BZ14" s="128">
        <f>BZ12+BZ13</f>
        <v>1022.0783107714838</v>
      </c>
      <c r="CA14" s="137">
        <f>CA12+CA13</f>
        <v>9.684</v>
      </c>
      <c r="CB14" s="127"/>
    </row>
    <row r="15" spans="1:80" ht="12.75" customHeight="1" thickBot="1">
      <c r="A15" s="668"/>
      <c r="B15" s="642"/>
      <c r="C15" s="110"/>
      <c r="D15" s="109" t="s">
        <v>17</v>
      </c>
      <c r="E15" s="661"/>
      <c r="F15" s="662"/>
      <c r="G15" s="661"/>
      <c r="H15" s="662"/>
      <c r="I15" s="647">
        <v>11</v>
      </c>
      <c r="J15" s="648"/>
      <c r="K15" s="649"/>
      <c r="L15" s="650">
        <v>10</v>
      </c>
      <c r="M15" s="651"/>
      <c r="N15" s="652"/>
      <c r="O15" s="650">
        <v>10</v>
      </c>
      <c r="P15" s="651"/>
      <c r="Q15" s="652"/>
      <c r="R15" s="650">
        <v>10</v>
      </c>
      <c r="S15" s="651"/>
      <c r="T15" s="652"/>
      <c r="U15" s="650">
        <v>10</v>
      </c>
      <c r="V15" s="651"/>
      <c r="W15" s="652"/>
      <c r="X15" s="650">
        <v>10</v>
      </c>
      <c r="Y15" s="651"/>
      <c r="Z15" s="652"/>
      <c r="AA15" s="650">
        <v>10</v>
      </c>
      <c r="AB15" s="651"/>
      <c r="AC15" s="652"/>
      <c r="AD15" s="650">
        <v>10</v>
      </c>
      <c r="AE15" s="651"/>
      <c r="AF15" s="652"/>
      <c r="AG15" s="650">
        <v>11</v>
      </c>
      <c r="AH15" s="651"/>
      <c r="AI15" s="652"/>
      <c r="AJ15" s="650">
        <v>11</v>
      </c>
      <c r="AK15" s="651"/>
      <c r="AL15" s="652"/>
      <c r="AM15" s="650">
        <v>11</v>
      </c>
      <c r="AN15" s="651"/>
      <c r="AO15" s="652"/>
      <c r="AP15" s="650">
        <v>11</v>
      </c>
      <c r="AQ15" s="651"/>
      <c r="AR15" s="652"/>
      <c r="AS15" s="650">
        <v>11</v>
      </c>
      <c r="AT15" s="651"/>
      <c r="AU15" s="652"/>
      <c r="AV15" s="650">
        <v>11</v>
      </c>
      <c r="AW15" s="651"/>
      <c r="AX15" s="652"/>
      <c r="AY15" s="650">
        <v>11</v>
      </c>
      <c r="AZ15" s="651"/>
      <c r="BA15" s="652"/>
      <c r="BB15" s="650">
        <v>11</v>
      </c>
      <c r="BC15" s="651"/>
      <c r="BD15" s="652"/>
      <c r="BE15" s="650">
        <v>11</v>
      </c>
      <c r="BF15" s="651"/>
      <c r="BG15" s="652"/>
      <c r="BH15" s="650">
        <v>11</v>
      </c>
      <c r="BI15" s="651"/>
      <c r="BJ15" s="652"/>
      <c r="BK15" s="650">
        <v>11</v>
      </c>
      <c r="BL15" s="651"/>
      <c r="BM15" s="652"/>
      <c r="BN15" s="650">
        <v>11</v>
      </c>
      <c r="BO15" s="651"/>
      <c r="BP15" s="652"/>
      <c r="BQ15" s="650">
        <v>11</v>
      </c>
      <c r="BR15" s="651"/>
      <c r="BS15" s="652"/>
      <c r="BT15" s="650">
        <v>11</v>
      </c>
      <c r="BU15" s="651"/>
      <c r="BV15" s="652"/>
      <c r="BW15" s="650">
        <v>11</v>
      </c>
      <c r="BX15" s="651"/>
      <c r="BY15" s="652"/>
      <c r="BZ15" s="650">
        <v>11</v>
      </c>
      <c r="CA15" s="651"/>
      <c r="CB15" s="652"/>
    </row>
    <row r="16" spans="1:80" ht="12" customHeight="1">
      <c r="A16" s="668"/>
      <c r="B16" s="642"/>
      <c r="C16" s="13"/>
      <c r="D16" s="14"/>
      <c r="E16" s="617"/>
      <c r="F16" s="619"/>
      <c r="G16" s="17" t="s">
        <v>11</v>
      </c>
      <c r="H16" s="16"/>
      <c r="I16" s="129"/>
      <c r="J16" s="130"/>
      <c r="K16" s="131"/>
      <c r="L16" s="139"/>
      <c r="M16" s="130"/>
      <c r="N16" s="140"/>
      <c r="O16" s="129"/>
      <c r="P16" s="130"/>
      <c r="Q16" s="131"/>
      <c r="R16" s="129"/>
      <c r="S16" s="140"/>
      <c r="T16" s="131"/>
      <c r="U16" s="129"/>
      <c r="V16" s="130"/>
      <c r="W16" s="131"/>
      <c r="X16" s="139"/>
      <c r="Y16" s="130"/>
      <c r="Z16" s="140"/>
      <c r="AA16" s="129"/>
      <c r="AB16" s="130"/>
      <c r="AC16" s="131"/>
      <c r="AD16" s="129"/>
      <c r="AE16" s="140"/>
      <c r="AF16" s="131"/>
      <c r="AG16" s="129"/>
      <c r="AH16" s="130"/>
      <c r="AI16" s="131"/>
      <c r="AJ16" s="139"/>
      <c r="AK16" s="130"/>
      <c r="AL16" s="140"/>
      <c r="AM16" s="129"/>
      <c r="AN16" s="130"/>
      <c r="AO16" s="131"/>
      <c r="AP16" s="129"/>
      <c r="AQ16" s="140"/>
      <c r="AR16" s="131"/>
      <c r="AS16" s="129"/>
      <c r="AT16" s="130"/>
      <c r="AU16" s="131"/>
      <c r="AV16" s="139"/>
      <c r="AW16" s="130"/>
      <c r="AX16" s="140"/>
      <c r="AY16" s="129"/>
      <c r="AZ16" s="130"/>
      <c r="BA16" s="131"/>
      <c r="BB16" s="129"/>
      <c r="BC16" s="140"/>
      <c r="BD16" s="131"/>
      <c r="BE16" s="129"/>
      <c r="BF16" s="130"/>
      <c r="BG16" s="131"/>
      <c r="BH16" s="139"/>
      <c r="BI16" s="130"/>
      <c r="BJ16" s="140"/>
      <c r="BK16" s="129"/>
      <c r="BL16" s="130"/>
      <c r="BM16" s="131"/>
      <c r="BN16" s="129"/>
      <c r="BO16" s="140"/>
      <c r="BP16" s="131"/>
      <c r="BQ16" s="129"/>
      <c r="BR16" s="130"/>
      <c r="BS16" s="131"/>
      <c r="BT16" s="139"/>
      <c r="BU16" s="130"/>
      <c r="BV16" s="140"/>
      <c r="BW16" s="129"/>
      <c r="BX16" s="130"/>
      <c r="BY16" s="131"/>
      <c r="BZ16" s="129"/>
      <c r="CA16" s="140"/>
      <c r="CB16" s="131"/>
    </row>
    <row r="17" spans="1:80" ht="12.75" customHeight="1" thickBot="1">
      <c r="A17" s="668"/>
      <c r="B17" s="642"/>
      <c r="C17" s="19" t="s">
        <v>21</v>
      </c>
      <c r="D17" s="20"/>
      <c r="E17" s="605"/>
      <c r="F17" s="607"/>
      <c r="G17" s="23" t="s">
        <v>14</v>
      </c>
      <c r="H17" s="22"/>
      <c r="I17" s="141"/>
      <c r="J17" s="142"/>
      <c r="K17" s="143"/>
      <c r="L17" s="144"/>
      <c r="M17" s="142"/>
      <c r="N17" s="145"/>
      <c r="O17" s="141"/>
      <c r="P17" s="142"/>
      <c r="Q17" s="143"/>
      <c r="R17" s="141"/>
      <c r="S17" s="145"/>
      <c r="T17" s="143"/>
      <c r="U17" s="141"/>
      <c r="V17" s="142"/>
      <c r="W17" s="143"/>
      <c r="X17" s="144"/>
      <c r="Y17" s="142"/>
      <c r="Z17" s="145"/>
      <c r="AA17" s="141"/>
      <c r="AB17" s="142"/>
      <c r="AC17" s="143"/>
      <c r="AD17" s="141"/>
      <c r="AE17" s="145"/>
      <c r="AF17" s="143"/>
      <c r="AG17" s="141"/>
      <c r="AH17" s="142"/>
      <c r="AI17" s="143"/>
      <c r="AJ17" s="144"/>
      <c r="AK17" s="142"/>
      <c r="AL17" s="145"/>
      <c r="AM17" s="141"/>
      <c r="AN17" s="142"/>
      <c r="AO17" s="143"/>
      <c r="AP17" s="141"/>
      <c r="AQ17" s="145"/>
      <c r="AR17" s="143"/>
      <c r="AS17" s="141"/>
      <c r="AT17" s="142"/>
      <c r="AU17" s="143"/>
      <c r="AV17" s="144"/>
      <c r="AW17" s="142"/>
      <c r="AX17" s="145"/>
      <c r="AY17" s="141"/>
      <c r="AZ17" s="142"/>
      <c r="BA17" s="143"/>
      <c r="BB17" s="141"/>
      <c r="BC17" s="145"/>
      <c r="BD17" s="143"/>
      <c r="BE17" s="141"/>
      <c r="BF17" s="142"/>
      <c r="BG17" s="143"/>
      <c r="BH17" s="144"/>
      <c r="BI17" s="142"/>
      <c r="BJ17" s="145"/>
      <c r="BK17" s="141"/>
      <c r="BL17" s="142"/>
      <c r="BM17" s="143"/>
      <c r="BN17" s="141"/>
      <c r="BO17" s="145"/>
      <c r="BP17" s="143"/>
      <c r="BQ17" s="141"/>
      <c r="BR17" s="142"/>
      <c r="BS17" s="143"/>
      <c r="BT17" s="144"/>
      <c r="BU17" s="142"/>
      <c r="BV17" s="145"/>
      <c r="BW17" s="141"/>
      <c r="BX17" s="142"/>
      <c r="BY17" s="143"/>
      <c r="BZ17" s="141"/>
      <c r="CA17" s="145"/>
      <c r="CB17" s="143"/>
    </row>
    <row r="18" spans="1:80" ht="12.75" customHeight="1" thickBot="1">
      <c r="A18" s="668"/>
      <c r="B18" s="642"/>
      <c r="C18" s="31" t="s">
        <v>16</v>
      </c>
      <c r="D18" s="32" t="s">
        <v>17</v>
      </c>
      <c r="E18" s="656"/>
      <c r="F18" s="657"/>
      <c r="G18" s="657"/>
      <c r="H18" s="657"/>
      <c r="I18" s="658"/>
      <c r="J18" s="659"/>
      <c r="K18" s="660"/>
      <c r="L18" s="653"/>
      <c r="M18" s="654"/>
      <c r="N18" s="655"/>
      <c r="O18" s="653"/>
      <c r="P18" s="654"/>
      <c r="Q18" s="655"/>
      <c r="R18" s="653"/>
      <c r="S18" s="654"/>
      <c r="T18" s="655"/>
      <c r="U18" s="658"/>
      <c r="V18" s="659"/>
      <c r="W18" s="660"/>
      <c r="X18" s="653"/>
      <c r="Y18" s="654"/>
      <c r="Z18" s="655"/>
      <c r="AA18" s="653"/>
      <c r="AB18" s="654"/>
      <c r="AC18" s="655"/>
      <c r="AD18" s="653"/>
      <c r="AE18" s="654"/>
      <c r="AF18" s="655"/>
      <c r="AG18" s="658"/>
      <c r="AH18" s="659"/>
      <c r="AI18" s="660"/>
      <c r="AJ18" s="653"/>
      <c r="AK18" s="654"/>
      <c r="AL18" s="655"/>
      <c r="AM18" s="653"/>
      <c r="AN18" s="654"/>
      <c r="AO18" s="655"/>
      <c r="AP18" s="653"/>
      <c r="AQ18" s="654"/>
      <c r="AR18" s="655"/>
      <c r="AS18" s="658"/>
      <c r="AT18" s="659"/>
      <c r="AU18" s="660"/>
      <c r="AV18" s="653"/>
      <c r="AW18" s="654"/>
      <c r="AX18" s="655"/>
      <c r="AY18" s="653"/>
      <c r="AZ18" s="654"/>
      <c r="BA18" s="655"/>
      <c r="BB18" s="653"/>
      <c r="BC18" s="654"/>
      <c r="BD18" s="655"/>
      <c r="BE18" s="658"/>
      <c r="BF18" s="659"/>
      <c r="BG18" s="660"/>
      <c r="BH18" s="653"/>
      <c r="BI18" s="654"/>
      <c r="BJ18" s="655"/>
      <c r="BK18" s="653"/>
      <c r="BL18" s="654"/>
      <c r="BM18" s="655"/>
      <c r="BN18" s="653"/>
      <c r="BO18" s="654"/>
      <c r="BP18" s="655"/>
      <c r="BQ18" s="658"/>
      <c r="BR18" s="659"/>
      <c r="BS18" s="660"/>
      <c r="BT18" s="653"/>
      <c r="BU18" s="654"/>
      <c r="BV18" s="655"/>
      <c r="BW18" s="653"/>
      <c r="BX18" s="654"/>
      <c r="BY18" s="655"/>
      <c r="BZ18" s="653"/>
      <c r="CA18" s="654"/>
      <c r="CB18" s="655"/>
    </row>
    <row r="19" spans="1:80" ht="12.75" customHeight="1">
      <c r="A19" s="668"/>
      <c r="B19" s="642"/>
      <c r="C19" s="677" t="s">
        <v>22</v>
      </c>
      <c r="D19" s="38" t="s">
        <v>10</v>
      </c>
      <c r="E19" s="15"/>
      <c r="F19" s="16"/>
      <c r="G19" s="18"/>
      <c r="H19" s="16"/>
      <c r="I19" s="129"/>
      <c r="J19" s="130"/>
      <c r="K19" s="131"/>
      <c r="L19" s="139"/>
      <c r="M19" s="130"/>
      <c r="N19" s="140"/>
      <c r="O19" s="129"/>
      <c r="P19" s="130"/>
      <c r="Q19" s="131"/>
      <c r="R19" s="129"/>
      <c r="S19" s="140"/>
      <c r="T19" s="131"/>
      <c r="U19" s="129"/>
      <c r="V19" s="130"/>
      <c r="W19" s="131"/>
      <c r="X19" s="139"/>
      <c r="Y19" s="130"/>
      <c r="Z19" s="140"/>
      <c r="AA19" s="129"/>
      <c r="AB19" s="130"/>
      <c r="AC19" s="131"/>
      <c r="AD19" s="129"/>
      <c r="AE19" s="140"/>
      <c r="AF19" s="131"/>
      <c r="AG19" s="129"/>
      <c r="AH19" s="130"/>
      <c r="AI19" s="131"/>
      <c r="AJ19" s="139"/>
      <c r="AK19" s="130"/>
      <c r="AL19" s="140"/>
      <c r="AM19" s="129"/>
      <c r="AN19" s="130"/>
      <c r="AO19" s="131"/>
      <c r="AP19" s="129"/>
      <c r="AQ19" s="140"/>
      <c r="AR19" s="131"/>
      <c r="AS19" s="129"/>
      <c r="AT19" s="130"/>
      <c r="AU19" s="131"/>
      <c r="AV19" s="139"/>
      <c r="AW19" s="130"/>
      <c r="AX19" s="140"/>
      <c r="AY19" s="129"/>
      <c r="AZ19" s="130"/>
      <c r="BA19" s="131"/>
      <c r="BB19" s="129"/>
      <c r="BC19" s="140"/>
      <c r="BD19" s="131"/>
      <c r="BE19" s="129"/>
      <c r="BF19" s="130"/>
      <c r="BG19" s="131"/>
      <c r="BH19" s="139"/>
      <c r="BI19" s="130"/>
      <c r="BJ19" s="140"/>
      <c r="BK19" s="129"/>
      <c r="BL19" s="130"/>
      <c r="BM19" s="131"/>
      <c r="BN19" s="129"/>
      <c r="BO19" s="140"/>
      <c r="BP19" s="131"/>
      <c r="BQ19" s="129"/>
      <c r="BR19" s="130"/>
      <c r="BS19" s="131"/>
      <c r="BT19" s="139"/>
      <c r="BU19" s="130"/>
      <c r="BV19" s="140"/>
      <c r="BW19" s="129"/>
      <c r="BX19" s="130"/>
      <c r="BY19" s="131"/>
      <c r="BZ19" s="129"/>
      <c r="CA19" s="140"/>
      <c r="CB19" s="131"/>
    </row>
    <row r="20" spans="1:80" ht="12.75" customHeight="1">
      <c r="A20" s="668"/>
      <c r="B20" s="642"/>
      <c r="C20" s="678"/>
      <c r="D20" s="19"/>
      <c r="E20" s="1"/>
      <c r="F20" s="3"/>
      <c r="G20" s="2"/>
      <c r="H20" s="3"/>
      <c r="I20" s="146"/>
      <c r="J20" s="147"/>
      <c r="K20" s="148"/>
      <c r="L20" s="149"/>
      <c r="M20" s="147"/>
      <c r="N20" s="150"/>
      <c r="O20" s="146"/>
      <c r="P20" s="147"/>
      <c r="Q20" s="148"/>
      <c r="R20" s="146"/>
      <c r="S20" s="150"/>
      <c r="T20" s="148"/>
      <c r="U20" s="146"/>
      <c r="V20" s="147"/>
      <c r="W20" s="148"/>
      <c r="X20" s="149"/>
      <c r="Y20" s="147"/>
      <c r="Z20" s="150"/>
      <c r="AA20" s="146"/>
      <c r="AB20" s="147"/>
      <c r="AC20" s="148"/>
      <c r="AD20" s="146"/>
      <c r="AE20" s="150"/>
      <c r="AF20" s="148"/>
      <c r="AG20" s="146"/>
      <c r="AH20" s="147"/>
      <c r="AI20" s="148"/>
      <c r="AJ20" s="149"/>
      <c r="AK20" s="147"/>
      <c r="AL20" s="150"/>
      <c r="AM20" s="146"/>
      <c r="AN20" s="147"/>
      <c r="AO20" s="148"/>
      <c r="AP20" s="146"/>
      <c r="AQ20" s="150"/>
      <c r="AR20" s="148"/>
      <c r="AS20" s="146"/>
      <c r="AT20" s="147"/>
      <c r="AU20" s="148"/>
      <c r="AV20" s="149"/>
      <c r="AW20" s="147"/>
      <c r="AX20" s="150"/>
      <c r="AY20" s="146"/>
      <c r="AZ20" s="147"/>
      <c r="BA20" s="148"/>
      <c r="BB20" s="146"/>
      <c r="BC20" s="150"/>
      <c r="BD20" s="148"/>
      <c r="BE20" s="146"/>
      <c r="BF20" s="147"/>
      <c r="BG20" s="148"/>
      <c r="BH20" s="149"/>
      <c r="BI20" s="147"/>
      <c r="BJ20" s="150"/>
      <c r="BK20" s="146"/>
      <c r="BL20" s="147"/>
      <c r="BM20" s="148"/>
      <c r="BN20" s="146"/>
      <c r="BO20" s="150"/>
      <c r="BP20" s="148"/>
      <c r="BQ20" s="146"/>
      <c r="BR20" s="147"/>
      <c r="BS20" s="148"/>
      <c r="BT20" s="149"/>
      <c r="BU20" s="147"/>
      <c r="BV20" s="150"/>
      <c r="BW20" s="146"/>
      <c r="BX20" s="147"/>
      <c r="BY20" s="148"/>
      <c r="BZ20" s="146"/>
      <c r="CA20" s="150"/>
      <c r="CB20" s="148"/>
    </row>
    <row r="21" spans="1:80" ht="13.5" customHeight="1" thickBot="1">
      <c r="A21" s="668"/>
      <c r="B21" s="676"/>
      <c r="C21" s="679"/>
      <c r="D21" s="39" t="s">
        <v>23</v>
      </c>
      <c r="E21" s="25"/>
      <c r="F21" s="26"/>
      <c r="G21" s="27"/>
      <c r="H21" s="26"/>
      <c r="I21" s="128">
        <f aca="true" t="shared" si="0" ref="I21:T21">I9+I14</f>
        <v>1946.0979297962867</v>
      </c>
      <c r="J21" s="151">
        <f>J9+J14+0.01</f>
        <v>19.061</v>
      </c>
      <c r="K21" s="152">
        <f t="shared" si="0"/>
        <v>0</v>
      </c>
      <c r="L21" s="153">
        <f t="shared" si="0"/>
        <v>1989.5928487735898</v>
      </c>
      <c r="M21" s="151">
        <f t="shared" si="0"/>
        <v>19.464</v>
      </c>
      <c r="N21" s="152">
        <f t="shared" si="0"/>
        <v>0</v>
      </c>
      <c r="O21" s="153">
        <f t="shared" si="0"/>
        <v>2010.94402098002</v>
      </c>
      <c r="P21" s="151">
        <f>P9+P14+0.01</f>
        <v>19.319000000000003</v>
      </c>
      <c r="Q21" s="152">
        <f t="shared" si="0"/>
        <v>0</v>
      </c>
      <c r="R21" s="153">
        <f t="shared" si="0"/>
        <v>2012.2777627116293</v>
      </c>
      <c r="S21" s="151">
        <f t="shared" si="0"/>
        <v>19.441</v>
      </c>
      <c r="T21" s="127">
        <f t="shared" si="0"/>
        <v>0</v>
      </c>
      <c r="U21" s="128">
        <f>U9+U14</f>
        <v>1943.9332155208779</v>
      </c>
      <c r="V21" s="151">
        <f>V9+V14+0.01</f>
        <v>18.725</v>
      </c>
      <c r="W21" s="152">
        <f>W9+W14</f>
        <v>0</v>
      </c>
      <c r="X21" s="153">
        <f>X9+X14</f>
        <v>1861.342460276286</v>
      </c>
      <c r="Y21" s="151">
        <f>Y9+Y14</f>
        <v>18.305</v>
      </c>
      <c r="Z21" s="152">
        <f>Z9+Z14</f>
        <v>0</v>
      </c>
      <c r="AA21" s="153">
        <f>AA9+AA14</f>
        <v>1786.037399881809</v>
      </c>
      <c r="AB21" s="151">
        <f>AB9+AB14+0.01</f>
        <v>17.773</v>
      </c>
      <c r="AC21" s="152">
        <f>AC9+AC14</f>
        <v>0</v>
      </c>
      <c r="AD21" s="153">
        <f>AD9+AD14</f>
        <v>1716.7964180576305</v>
      </c>
      <c r="AE21" s="151">
        <f>AE9+AE14</f>
        <v>17.028</v>
      </c>
      <c r="AF21" s="127">
        <f>AF9+AF14</f>
        <v>0</v>
      </c>
      <c r="AG21" s="128">
        <f>AG9+AG14</f>
        <v>1828.8000913236124</v>
      </c>
      <c r="AH21" s="151">
        <f>AH9+AH14+0.01</f>
        <v>17.916</v>
      </c>
      <c r="AI21" s="152">
        <f>AI9+AI14</f>
        <v>0</v>
      </c>
      <c r="AJ21" s="153">
        <f>AJ9+AJ14</f>
        <v>2122.950663165997</v>
      </c>
      <c r="AK21" s="151">
        <f>AK9+AK14</f>
        <v>20.428</v>
      </c>
      <c r="AL21" s="152">
        <f>AL9+AL14</f>
        <v>0</v>
      </c>
      <c r="AM21" s="153">
        <f>AM9+AM14</f>
        <v>2198.2348018337857</v>
      </c>
      <c r="AN21" s="151">
        <f>AN9+AN14+0.01</f>
        <v>21.168000000000003</v>
      </c>
      <c r="AO21" s="152">
        <f>AO9+AO14</f>
        <v>0</v>
      </c>
      <c r="AP21" s="153">
        <f>AP9+AP14</f>
        <v>2100.275810334368</v>
      </c>
      <c r="AQ21" s="151">
        <f>AQ9+AQ14</f>
        <v>20.644</v>
      </c>
      <c r="AR21" s="127">
        <f>AR9+AR14</f>
        <v>0</v>
      </c>
      <c r="AS21" s="128">
        <f>AS9+AS14</f>
        <v>2077.8047973653133</v>
      </c>
      <c r="AT21" s="151">
        <f>AT9+AT14+0.01</f>
        <v>19.955000000000002</v>
      </c>
      <c r="AU21" s="152">
        <f>AU9+AU14</f>
        <v>0</v>
      </c>
      <c r="AV21" s="153">
        <f>AV9+AV14</f>
        <v>2260.493543036878</v>
      </c>
      <c r="AW21" s="151">
        <f>AW9+AW14</f>
        <v>21.608999999999998</v>
      </c>
      <c r="AX21" s="152">
        <f>AX9+AX14</f>
        <v>0</v>
      </c>
      <c r="AY21" s="153">
        <f>AY9+AY14</f>
        <v>2414.6838413283917</v>
      </c>
      <c r="AZ21" s="151">
        <f>AZ9+AZ14+0.01</f>
        <v>23.177000000000003</v>
      </c>
      <c r="BA21" s="152">
        <f>BA9+BA14</f>
        <v>0</v>
      </c>
      <c r="BB21" s="153">
        <f>BB9+BB14</f>
        <v>2484.5898143532168</v>
      </c>
      <c r="BC21" s="151">
        <f>BC9+BC14</f>
        <v>23.817</v>
      </c>
      <c r="BD21" s="127">
        <f>BD9+BD14</f>
        <v>0</v>
      </c>
      <c r="BE21" s="128">
        <f>BE9+BE14</f>
        <v>2485.5064162923736</v>
      </c>
      <c r="BF21" s="151">
        <f>BF9+BF14+0.01</f>
        <v>23.853</v>
      </c>
      <c r="BG21" s="152">
        <f>BG9+BG14</f>
        <v>0</v>
      </c>
      <c r="BH21" s="153">
        <f>BH9+BH14</f>
        <v>2376.062856132633</v>
      </c>
      <c r="BI21" s="151">
        <f>BI9+BI14</f>
        <v>23.121000000000002</v>
      </c>
      <c r="BJ21" s="152">
        <f>BJ9+BJ14</f>
        <v>0</v>
      </c>
      <c r="BK21" s="153">
        <f>BK9+BK14</f>
        <v>2186.2068613675447</v>
      </c>
      <c r="BL21" s="151">
        <f>BL9+BL14+0.01</f>
        <v>21.621000000000002</v>
      </c>
      <c r="BM21" s="152">
        <f>BM9+BM14</f>
        <v>0</v>
      </c>
      <c r="BN21" s="153">
        <f>BN9+BN14</f>
        <v>1818.4090666963411</v>
      </c>
      <c r="BO21" s="151">
        <f>BO9+BO14</f>
        <v>17.928</v>
      </c>
      <c r="BP21" s="127">
        <f>BP9+BP14</f>
        <v>0</v>
      </c>
      <c r="BQ21" s="128">
        <f>BQ9+BQ14</f>
        <v>1947.4937062242457</v>
      </c>
      <c r="BR21" s="151">
        <f>BR9+BR14+0.01</f>
        <v>18.363000000000003</v>
      </c>
      <c r="BS21" s="152">
        <f>BS9+BS14</f>
        <v>0</v>
      </c>
      <c r="BT21" s="153">
        <f>BT9+BT14</f>
        <v>2156.323002262496</v>
      </c>
      <c r="BU21" s="151">
        <f>BU9+BU14</f>
        <v>20.656</v>
      </c>
      <c r="BV21" s="152">
        <f>BV9+BV14</f>
        <v>0</v>
      </c>
      <c r="BW21" s="153">
        <f>BW9+BW14</f>
        <v>2358.830796469543</v>
      </c>
      <c r="BX21" s="151">
        <f>BX9+BX14+0.01</f>
        <v>22.443</v>
      </c>
      <c r="BY21" s="152">
        <f>BY9+BY14</f>
        <v>0</v>
      </c>
      <c r="BZ21" s="153">
        <f>BZ9+BZ14</f>
        <v>2286.213284213688</v>
      </c>
      <c r="CA21" s="151">
        <f>CA9+CA14</f>
        <v>22.28</v>
      </c>
      <c r="CB21" s="127">
        <f>CB9+CB14</f>
        <v>0</v>
      </c>
    </row>
    <row r="22" spans="1:80" ht="11.25" customHeight="1">
      <c r="A22" s="668"/>
      <c r="B22" s="641" t="s">
        <v>24</v>
      </c>
      <c r="C22" s="578" t="s">
        <v>25</v>
      </c>
      <c r="D22" s="579"/>
      <c r="E22" s="579"/>
      <c r="F22" s="638"/>
      <c r="G22" s="617"/>
      <c r="H22" s="619"/>
      <c r="I22" s="4" t="s">
        <v>3</v>
      </c>
      <c r="J22" s="5" t="s">
        <v>4</v>
      </c>
      <c r="K22" s="6" t="s">
        <v>5</v>
      </c>
      <c r="L22" s="41" t="s">
        <v>3</v>
      </c>
      <c r="M22" s="5" t="s">
        <v>4</v>
      </c>
      <c r="N22" s="6" t="s">
        <v>5</v>
      </c>
      <c r="O22" s="4" t="s">
        <v>3</v>
      </c>
      <c r="P22" s="5" t="s">
        <v>4</v>
      </c>
      <c r="Q22" s="6" t="s">
        <v>5</v>
      </c>
      <c r="R22" s="41" t="s">
        <v>3</v>
      </c>
      <c r="S22" s="5" t="s">
        <v>4</v>
      </c>
      <c r="T22" s="6" t="s">
        <v>5</v>
      </c>
      <c r="U22" s="4" t="s">
        <v>3</v>
      </c>
      <c r="V22" s="5" t="s">
        <v>4</v>
      </c>
      <c r="W22" s="6" t="s">
        <v>5</v>
      </c>
      <c r="X22" s="41" t="s">
        <v>3</v>
      </c>
      <c r="Y22" s="5" t="s">
        <v>4</v>
      </c>
      <c r="Z22" s="6" t="s">
        <v>5</v>
      </c>
      <c r="AA22" s="4" t="s">
        <v>3</v>
      </c>
      <c r="AB22" s="5" t="s">
        <v>4</v>
      </c>
      <c r="AC22" s="6" t="s">
        <v>5</v>
      </c>
      <c r="AD22" s="41" t="s">
        <v>3</v>
      </c>
      <c r="AE22" s="5" t="s">
        <v>4</v>
      </c>
      <c r="AF22" s="6" t="s">
        <v>5</v>
      </c>
      <c r="AG22" s="4" t="s">
        <v>3</v>
      </c>
      <c r="AH22" s="5" t="s">
        <v>4</v>
      </c>
      <c r="AI22" s="6" t="s">
        <v>5</v>
      </c>
      <c r="AJ22" s="41" t="s">
        <v>3</v>
      </c>
      <c r="AK22" s="5" t="s">
        <v>4</v>
      </c>
      <c r="AL22" s="6" t="s">
        <v>5</v>
      </c>
      <c r="AM22" s="4" t="s">
        <v>3</v>
      </c>
      <c r="AN22" s="5" t="s">
        <v>4</v>
      </c>
      <c r="AO22" s="6" t="s">
        <v>5</v>
      </c>
      <c r="AP22" s="41" t="s">
        <v>3</v>
      </c>
      <c r="AQ22" s="5" t="s">
        <v>4</v>
      </c>
      <c r="AR22" s="6" t="s">
        <v>5</v>
      </c>
      <c r="AS22" s="4" t="s">
        <v>3</v>
      </c>
      <c r="AT22" s="5" t="s">
        <v>4</v>
      </c>
      <c r="AU22" s="6" t="s">
        <v>5</v>
      </c>
      <c r="AV22" s="41" t="s">
        <v>3</v>
      </c>
      <c r="AW22" s="5" t="s">
        <v>4</v>
      </c>
      <c r="AX22" s="6" t="s">
        <v>5</v>
      </c>
      <c r="AY22" s="4" t="s">
        <v>3</v>
      </c>
      <c r="AZ22" s="5" t="s">
        <v>4</v>
      </c>
      <c r="BA22" s="6" t="s">
        <v>5</v>
      </c>
      <c r="BB22" s="41" t="s">
        <v>3</v>
      </c>
      <c r="BC22" s="5" t="s">
        <v>4</v>
      </c>
      <c r="BD22" s="6" t="s">
        <v>5</v>
      </c>
      <c r="BE22" s="4" t="s">
        <v>3</v>
      </c>
      <c r="BF22" s="5" t="s">
        <v>4</v>
      </c>
      <c r="BG22" s="6" t="s">
        <v>5</v>
      </c>
      <c r="BH22" s="41" t="s">
        <v>3</v>
      </c>
      <c r="BI22" s="5" t="s">
        <v>4</v>
      </c>
      <c r="BJ22" s="6" t="s">
        <v>5</v>
      </c>
      <c r="BK22" s="4" t="s">
        <v>3</v>
      </c>
      <c r="BL22" s="5" t="s">
        <v>4</v>
      </c>
      <c r="BM22" s="6" t="s">
        <v>5</v>
      </c>
      <c r="BN22" s="41" t="s">
        <v>3</v>
      </c>
      <c r="BO22" s="5" t="s">
        <v>4</v>
      </c>
      <c r="BP22" s="6" t="s">
        <v>5</v>
      </c>
      <c r="BQ22" s="4" t="s">
        <v>3</v>
      </c>
      <c r="BR22" s="5" t="s">
        <v>4</v>
      </c>
      <c r="BS22" s="6" t="s">
        <v>5</v>
      </c>
      <c r="BT22" s="41" t="s">
        <v>3</v>
      </c>
      <c r="BU22" s="5" t="s">
        <v>4</v>
      </c>
      <c r="BV22" s="6" t="s">
        <v>5</v>
      </c>
      <c r="BW22" s="4" t="s">
        <v>3</v>
      </c>
      <c r="BX22" s="5" t="s">
        <v>4</v>
      </c>
      <c r="BY22" s="6" t="s">
        <v>5</v>
      </c>
      <c r="BZ22" s="41" t="s">
        <v>3</v>
      </c>
      <c r="CA22" s="5" t="s">
        <v>4</v>
      </c>
      <c r="CB22" s="6" t="s">
        <v>5</v>
      </c>
    </row>
    <row r="23" spans="1:80" ht="13.5" customHeight="1" thickBot="1">
      <c r="A23" s="668"/>
      <c r="B23" s="642"/>
      <c r="C23" s="636"/>
      <c r="D23" s="663"/>
      <c r="E23" s="663"/>
      <c r="F23" s="664"/>
      <c r="G23" s="28"/>
      <c r="H23" s="30"/>
      <c r="I23" s="68" t="s">
        <v>6</v>
      </c>
      <c r="J23" s="69" t="s">
        <v>7</v>
      </c>
      <c r="K23" s="70" t="s">
        <v>8</v>
      </c>
      <c r="L23" s="42" t="s">
        <v>6</v>
      </c>
      <c r="M23" s="11" t="s">
        <v>7</v>
      </c>
      <c r="N23" s="12" t="s">
        <v>8</v>
      </c>
      <c r="O23" s="68" t="s">
        <v>6</v>
      </c>
      <c r="P23" s="69" t="s">
        <v>7</v>
      </c>
      <c r="Q23" s="70" t="s">
        <v>8</v>
      </c>
      <c r="R23" s="42" t="s">
        <v>6</v>
      </c>
      <c r="S23" s="11" t="s">
        <v>7</v>
      </c>
      <c r="T23" s="12" t="s">
        <v>8</v>
      </c>
      <c r="U23" s="68" t="s">
        <v>6</v>
      </c>
      <c r="V23" s="69" t="s">
        <v>7</v>
      </c>
      <c r="W23" s="70" t="s">
        <v>8</v>
      </c>
      <c r="X23" s="42" t="s">
        <v>6</v>
      </c>
      <c r="Y23" s="11" t="s">
        <v>7</v>
      </c>
      <c r="Z23" s="12" t="s">
        <v>8</v>
      </c>
      <c r="AA23" s="68" t="s">
        <v>6</v>
      </c>
      <c r="AB23" s="69" t="s">
        <v>7</v>
      </c>
      <c r="AC23" s="70" t="s">
        <v>8</v>
      </c>
      <c r="AD23" s="42" t="s">
        <v>6</v>
      </c>
      <c r="AE23" s="11" t="s">
        <v>7</v>
      </c>
      <c r="AF23" s="12" t="s">
        <v>8</v>
      </c>
      <c r="AG23" s="68" t="s">
        <v>6</v>
      </c>
      <c r="AH23" s="69" t="s">
        <v>7</v>
      </c>
      <c r="AI23" s="70" t="s">
        <v>8</v>
      </c>
      <c r="AJ23" s="42" t="s">
        <v>6</v>
      </c>
      <c r="AK23" s="11" t="s">
        <v>7</v>
      </c>
      <c r="AL23" s="12" t="s">
        <v>8</v>
      </c>
      <c r="AM23" s="68" t="s">
        <v>6</v>
      </c>
      <c r="AN23" s="69" t="s">
        <v>7</v>
      </c>
      <c r="AO23" s="70" t="s">
        <v>8</v>
      </c>
      <c r="AP23" s="42" t="s">
        <v>6</v>
      </c>
      <c r="AQ23" s="11" t="s">
        <v>7</v>
      </c>
      <c r="AR23" s="12" t="s">
        <v>8</v>
      </c>
      <c r="AS23" s="68" t="s">
        <v>6</v>
      </c>
      <c r="AT23" s="69" t="s">
        <v>7</v>
      </c>
      <c r="AU23" s="70" t="s">
        <v>8</v>
      </c>
      <c r="AV23" s="42" t="s">
        <v>6</v>
      </c>
      <c r="AW23" s="11" t="s">
        <v>7</v>
      </c>
      <c r="AX23" s="12" t="s">
        <v>8</v>
      </c>
      <c r="AY23" s="68" t="s">
        <v>6</v>
      </c>
      <c r="AZ23" s="69" t="s">
        <v>7</v>
      </c>
      <c r="BA23" s="70" t="s">
        <v>8</v>
      </c>
      <c r="BB23" s="42" t="s">
        <v>6</v>
      </c>
      <c r="BC23" s="11" t="s">
        <v>7</v>
      </c>
      <c r="BD23" s="12" t="s">
        <v>8</v>
      </c>
      <c r="BE23" s="68" t="s">
        <v>6</v>
      </c>
      <c r="BF23" s="69" t="s">
        <v>7</v>
      </c>
      <c r="BG23" s="70" t="s">
        <v>8</v>
      </c>
      <c r="BH23" s="42" t="s">
        <v>6</v>
      </c>
      <c r="BI23" s="11" t="s">
        <v>7</v>
      </c>
      <c r="BJ23" s="12" t="s">
        <v>8</v>
      </c>
      <c r="BK23" s="68" t="s">
        <v>6</v>
      </c>
      <c r="BL23" s="69" t="s">
        <v>7</v>
      </c>
      <c r="BM23" s="70" t="s">
        <v>8</v>
      </c>
      <c r="BN23" s="42" t="s">
        <v>6</v>
      </c>
      <c r="BO23" s="11" t="s">
        <v>7</v>
      </c>
      <c r="BP23" s="12" t="s">
        <v>8</v>
      </c>
      <c r="BQ23" s="68" t="s">
        <v>6</v>
      </c>
      <c r="BR23" s="69" t="s">
        <v>7</v>
      </c>
      <c r="BS23" s="70" t="s">
        <v>8</v>
      </c>
      <c r="BT23" s="42" t="s">
        <v>6</v>
      </c>
      <c r="BU23" s="11" t="s">
        <v>7</v>
      </c>
      <c r="BV23" s="12" t="s">
        <v>8</v>
      </c>
      <c r="BW23" s="68" t="s">
        <v>6</v>
      </c>
      <c r="BX23" s="69" t="s">
        <v>7</v>
      </c>
      <c r="BY23" s="70" t="s">
        <v>8</v>
      </c>
      <c r="BZ23" s="42" t="s">
        <v>6</v>
      </c>
      <c r="CA23" s="11" t="s">
        <v>7</v>
      </c>
      <c r="CB23" s="12" t="s">
        <v>8</v>
      </c>
    </row>
    <row r="24" spans="1:81" ht="12.75" customHeight="1">
      <c r="A24" s="668"/>
      <c r="B24" s="642"/>
      <c r="C24" s="104" t="s">
        <v>26</v>
      </c>
      <c r="D24" s="105"/>
      <c r="E24" s="184" t="s">
        <v>103</v>
      </c>
      <c r="F24" s="185"/>
      <c r="G24" s="186"/>
      <c r="H24" s="187"/>
      <c r="I24" s="188">
        <f>J24*1000/(I71*1.732*I73)</f>
        <v>71.16693852437183</v>
      </c>
      <c r="J24" s="154">
        <v>0.63</v>
      </c>
      <c r="K24" s="189"/>
      <c r="L24" s="188">
        <f>M24*1000/(L71*1.732*L73)</f>
        <v>65.73929856598099</v>
      </c>
      <c r="M24" s="154">
        <v>0.612</v>
      </c>
      <c r="N24" s="189"/>
      <c r="O24" s="188">
        <f>P24*1000/(O71*1.732*O73)</f>
        <v>60.707284887828635</v>
      </c>
      <c r="P24" s="154">
        <v>0.534</v>
      </c>
      <c r="Q24" s="190"/>
      <c r="R24" s="188">
        <f>S24*1000/(R71*1.732*R73)</f>
        <v>58.67236701307959</v>
      </c>
      <c r="S24" s="154">
        <v>0.528</v>
      </c>
      <c r="T24" s="189"/>
      <c r="U24" s="188">
        <f>V24*1000/(U71*1.732*U73)</f>
        <v>63.91393431197805</v>
      </c>
      <c r="V24" s="154">
        <v>0.564</v>
      </c>
      <c r="W24" s="189"/>
      <c r="X24" s="188">
        <f>Y24*1000/(X71*1.732*X73)</f>
        <v>46.90864229189373</v>
      </c>
      <c r="Y24" s="154">
        <v>0.432</v>
      </c>
      <c r="Z24" s="189"/>
      <c r="AA24" s="188">
        <f>AB24*1000/(AA71*1.732*AA73)</f>
        <v>25.122036573163285</v>
      </c>
      <c r="AB24" s="155">
        <v>0.24</v>
      </c>
      <c r="AC24" s="190"/>
      <c r="AD24" s="188">
        <f>AE24*1000/(AD71*1.732*AD73)</f>
        <v>24.682827772763392</v>
      </c>
      <c r="AE24" s="154">
        <v>0.234</v>
      </c>
      <c r="AF24" s="189"/>
      <c r="AG24" s="188">
        <f>AH24*1000/(AG71*1.732*AG73)</f>
        <v>28.918566121096497</v>
      </c>
      <c r="AH24" s="154">
        <v>0.288</v>
      </c>
      <c r="AI24" s="189"/>
      <c r="AJ24" s="188">
        <f>AK24*1000/(AJ71*1.732*AJ73)</f>
        <v>54.70263267233047</v>
      </c>
      <c r="AK24" s="154">
        <v>0.516</v>
      </c>
      <c r="AL24" s="189"/>
      <c r="AM24" s="188">
        <f>AN24*1000/(AM71*1.732*AM73)</f>
        <v>59.74065262114315</v>
      </c>
      <c r="AN24" s="154">
        <v>0.57</v>
      </c>
      <c r="AO24" s="190"/>
      <c r="AP24" s="188">
        <f>AQ24*1000/(AP71*1.732*AP73)</f>
        <v>58.5411422788489</v>
      </c>
      <c r="AQ24" s="154">
        <v>0.564</v>
      </c>
      <c r="AR24" s="189"/>
      <c r="AS24" s="188">
        <f>AT24*1000/(AS71*1.732*AS73)</f>
        <v>55.039355323157466</v>
      </c>
      <c r="AT24" s="154">
        <v>0.504</v>
      </c>
      <c r="AU24" s="189"/>
      <c r="AV24" s="188">
        <f>AW24*1000/(AV71*1.732*AV73)</f>
        <v>62.649782440387085</v>
      </c>
      <c r="AW24" s="154">
        <v>0.57</v>
      </c>
      <c r="AX24" s="189"/>
      <c r="AY24" s="188">
        <f>AZ24*1000/(AY71*1.732*AY73)</f>
        <v>61.46842040284223</v>
      </c>
      <c r="AZ24" s="154">
        <v>0.564</v>
      </c>
      <c r="BA24" s="190"/>
      <c r="BB24" s="188">
        <f>BC24*1000/(BB71*1.732*BB73)</f>
        <v>61.33083965216841</v>
      </c>
      <c r="BC24" s="154">
        <v>0.558</v>
      </c>
      <c r="BD24" s="189"/>
      <c r="BE24" s="188">
        <f>BF24*1000/(BE71*1.732*BE73)</f>
        <v>64.6330933798912</v>
      </c>
      <c r="BF24" s="154">
        <v>0.594</v>
      </c>
      <c r="BG24" s="189"/>
      <c r="BH24" s="188">
        <f>BI24*1000/(BH71*1.732*BH73)</f>
        <v>64.55314967600071</v>
      </c>
      <c r="BI24" s="154">
        <v>0.606</v>
      </c>
      <c r="BJ24" s="189"/>
      <c r="BK24" s="188">
        <f>BL24*1000/(BK71*1.732*BK73)</f>
        <v>62.68462712174926</v>
      </c>
      <c r="BL24" s="154">
        <v>0.6</v>
      </c>
      <c r="BM24" s="190"/>
      <c r="BN24" s="188">
        <f>BO24*1000/(BN71*1.732*BN73)</f>
        <v>47.294721652320824</v>
      </c>
      <c r="BO24" s="154">
        <v>0.42</v>
      </c>
      <c r="BP24" s="189"/>
      <c r="BQ24" s="188">
        <f>BR24*1000/(BQ71*1.732*BQ73)</f>
        <v>63.388198492124594</v>
      </c>
      <c r="BR24" s="154">
        <v>0.498</v>
      </c>
      <c r="BS24" s="189"/>
      <c r="BT24" s="188">
        <f>BU24*1000/(BT71*1.732*BT73)</f>
        <v>60.7060376113494</v>
      </c>
      <c r="BU24" s="154">
        <v>0.552</v>
      </c>
      <c r="BV24" s="189"/>
      <c r="BW24" s="188">
        <f>BX24*1000/(BW71*1.732*BW73)</f>
        <v>66.32426078484959</v>
      </c>
      <c r="BX24" s="154">
        <v>0.594</v>
      </c>
      <c r="BY24" s="190"/>
      <c r="BZ24" s="188">
        <f>CA24*1000/(BZ71*1.732*BZ73)</f>
        <v>63.21081922223072</v>
      </c>
      <c r="CA24" s="154">
        <v>0.606</v>
      </c>
      <c r="CB24" s="189"/>
      <c r="CC24" s="191">
        <f>J24+M24+P24+S24+V24+Y24+AB24+AE24+AH24+AK24+AN24+AQ24+AT24+AW24+AZ24+BC24+BF24+BI24+BL24+BO24+BR24+BU24+BX24+CA24</f>
        <v>12.377999999999998</v>
      </c>
    </row>
    <row r="25" spans="1:81" ht="12" customHeight="1">
      <c r="A25" s="668"/>
      <c r="B25" s="642"/>
      <c r="C25" s="100" t="s">
        <v>27</v>
      </c>
      <c r="D25" s="101"/>
      <c r="E25" s="168" t="s">
        <v>132</v>
      </c>
      <c r="F25" s="192"/>
      <c r="G25" s="193"/>
      <c r="H25" s="194"/>
      <c r="I25" s="165">
        <f>J25*1000/(I71*1.732*I73)</f>
        <v>46.08906494911699</v>
      </c>
      <c r="J25" s="157">
        <v>0.408</v>
      </c>
      <c r="K25" s="163"/>
      <c r="L25" s="165">
        <f>M25*1000/(L71*1.732*L73)</f>
        <v>75.08459100918417</v>
      </c>
      <c r="M25" s="157">
        <v>0.699</v>
      </c>
      <c r="N25" s="163"/>
      <c r="O25" s="165">
        <f>P25*1000/(O71*1.732*O73)</f>
        <v>56.95571110262574</v>
      </c>
      <c r="P25" s="157">
        <v>0.501</v>
      </c>
      <c r="Q25" s="164"/>
      <c r="R25" s="165">
        <f>S25*1000/(R71*1.732*R73)</f>
        <v>66.4509005186015</v>
      </c>
      <c r="S25" s="157">
        <v>0.598</v>
      </c>
      <c r="T25" s="163"/>
      <c r="U25" s="165">
        <f>V25*1000/(U71*1.732*U73)</f>
        <v>20.62470929925533</v>
      </c>
      <c r="V25" s="157">
        <v>0.182</v>
      </c>
      <c r="W25" s="163"/>
      <c r="X25" s="165">
        <f>Y25*1000/(X71*1.732*X73)</f>
        <v>12.704423954054551</v>
      </c>
      <c r="Y25" s="157">
        <v>0.117</v>
      </c>
      <c r="Z25" s="163"/>
      <c r="AA25" s="165">
        <f>AB25*1000/(AA71*1.732*AA73)</f>
        <v>13.503094658075266</v>
      </c>
      <c r="AB25" s="158">
        <v>0.129</v>
      </c>
      <c r="AC25" s="164"/>
      <c r="AD25" s="165">
        <f>AE25*1000/(AD71*1.732*AD73)</f>
        <v>10.75918133684558</v>
      </c>
      <c r="AE25" s="157">
        <v>0.102</v>
      </c>
      <c r="AF25" s="163"/>
      <c r="AG25" s="165">
        <f>AH25*1000/(AG71*1.732*AG73)</f>
        <v>12.953107741741139</v>
      </c>
      <c r="AH25" s="157">
        <v>0.129</v>
      </c>
      <c r="AI25" s="163"/>
      <c r="AJ25" s="165">
        <f>AK25*1000/(AJ71*1.732*AJ73)</f>
        <v>18.446236598809115</v>
      </c>
      <c r="AK25" s="157">
        <v>0.174</v>
      </c>
      <c r="AL25" s="163"/>
      <c r="AM25" s="165">
        <f>AN25*1000/(AM71*1.732*AM73)</f>
        <v>55.96755877138674</v>
      </c>
      <c r="AN25" s="157">
        <v>0.534</v>
      </c>
      <c r="AO25" s="164"/>
      <c r="AP25" s="165">
        <f>AQ25*1000/(AP71*1.732*AP73)</f>
        <v>70.06253730181385</v>
      </c>
      <c r="AQ25" s="157">
        <v>0.675</v>
      </c>
      <c r="AR25" s="163"/>
      <c r="AS25" s="165">
        <f>AT25*1000/(AS71*1.732*AS73)</f>
        <v>71.42011583600194</v>
      </c>
      <c r="AT25" s="157">
        <v>0.654</v>
      </c>
      <c r="AU25" s="163"/>
      <c r="AV25" s="165">
        <f>AW25*1000/(AV71*1.732*AV73)</f>
        <v>49.790090255255</v>
      </c>
      <c r="AW25" s="157">
        <v>0.453</v>
      </c>
      <c r="AX25" s="163"/>
      <c r="AY25" s="165">
        <f>AZ25*1000/(AY71*1.732*AY73)</f>
        <v>59.83362198787302</v>
      </c>
      <c r="AZ25" s="157">
        <v>0.549</v>
      </c>
      <c r="BA25" s="164"/>
      <c r="BB25" s="165">
        <f>BC25*1000/(BB71*1.732*BB73)</f>
        <v>78.14736020195652</v>
      </c>
      <c r="BC25" s="157">
        <v>0.711</v>
      </c>
      <c r="BD25" s="163"/>
      <c r="BE25" s="165">
        <f>BF25*1000/(BE71*1.732*BE73)</f>
        <v>82.2603006653161</v>
      </c>
      <c r="BF25" s="157">
        <v>0.756</v>
      </c>
      <c r="BG25" s="163"/>
      <c r="BH25" s="165">
        <f>BI25*1000/(BH71*1.732*BH73)</f>
        <v>77.33595159204044</v>
      </c>
      <c r="BI25" s="157">
        <v>0.726</v>
      </c>
      <c r="BJ25" s="163"/>
      <c r="BK25" s="165">
        <f>BL25*1000/(BK71*1.732*BK73)</f>
        <v>76.4752450885341</v>
      </c>
      <c r="BL25" s="157">
        <v>0.732</v>
      </c>
      <c r="BM25" s="164"/>
      <c r="BN25" s="165">
        <f>BO25*1000/(BN71*1.732*BN73)</f>
        <v>21.958263624291813</v>
      </c>
      <c r="BO25" s="157">
        <v>0.195</v>
      </c>
      <c r="BP25" s="163"/>
      <c r="BQ25" s="165">
        <f>BR25*1000/(BQ71*1.732*BQ73)</f>
        <v>16.419834549164804</v>
      </c>
      <c r="BR25" s="157">
        <v>0.129</v>
      </c>
      <c r="BS25" s="163"/>
      <c r="BT25" s="165">
        <f>BU25*1000/(BT71*1.732*BT73)</f>
        <v>48.498845265588926</v>
      </c>
      <c r="BU25" s="157">
        <v>0.441</v>
      </c>
      <c r="BV25" s="163"/>
      <c r="BW25" s="165">
        <f>BX25*1000/(BW71*1.732*BW73)</f>
        <v>71.01385498175814</v>
      </c>
      <c r="BX25" s="157">
        <v>0.636</v>
      </c>
      <c r="BY25" s="164"/>
      <c r="BZ25" s="165">
        <f>CA25*1000/(BZ71*1.732*BZ73)</f>
        <v>75.10196343235333</v>
      </c>
      <c r="CA25" s="157">
        <v>0.72</v>
      </c>
      <c r="CB25" s="163"/>
      <c r="CC25" s="191">
        <f aca="true" t="shared" si="1" ref="CC25:CC67">J25+M25+P25+S25+V25+Y25+AB25+AE25+AH25+AK25+AN25+AQ25+AT25+AW25+AZ25+BC25+BF25+BI25+BL25+BO25+BR25+BU25+BX25+CA25</f>
        <v>10.950000000000001</v>
      </c>
    </row>
    <row r="26" spans="1:81" ht="12.75" customHeight="1">
      <c r="A26" s="668"/>
      <c r="B26" s="642"/>
      <c r="C26" s="645" t="s">
        <v>28</v>
      </c>
      <c r="D26" s="646"/>
      <c r="E26" s="168" t="s">
        <v>29</v>
      </c>
      <c r="F26" s="192"/>
      <c r="G26" s="193"/>
      <c r="H26" s="194"/>
      <c r="I26" s="161">
        <f>J26*1000/(I71*1.732*I73)</f>
        <v>19.655630640064597</v>
      </c>
      <c r="J26" s="157">
        <v>0.174</v>
      </c>
      <c r="K26" s="163"/>
      <c r="L26" s="161">
        <f>M26*1000/(L71*1.732*L73)</f>
        <v>17.401579032171437</v>
      </c>
      <c r="M26" s="157">
        <v>0.162</v>
      </c>
      <c r="N26" s="163"/>
      <c r="O26" s="161">
        <f>P26*1000/(O71*1.732*O73)</f>
        <v>19.098921088305637</v>
      </c>
      <c r="P26" s="157">
        <v>0.168</v>
      </c>
      <c r="Q26" s="164"/>
      <c r="R26" s="161">
        <f>S26*1000/(R71*1.732*R73)</f>
        <v>18.668480413252595</v>
      </c>
      <c r="S26" s="157">
        <v>0.168</v>
      </c>
      <c r="T26" s="163"/>
      <c r="U26" s="161">
        <f>V26*1000/(U71*1.732*U73)</f>
        <v>17.67832225650457</v>
      </c>
      <c r="V26" s="157">
        <v>0.156</v>
      </c>
      <c r="W26" s="163"/>
      <c r="X26" s="161">
        <f>Y26*1000/(X71*1.732*X73)</f>
        <v>14.333196255856416</v>
      </c>
      <c r="Y26" s="157">
        <v>0.132</v>
      </c>
      <c r="Z26" s="163"/>
      <c r="AA26" s="161">
        <f>AB26*1000/(AA71*1.732*AA73)</f>
        <v>13.189069200910724</v>
      </c>
      <c r="AB26" s="158">
        <v>0.126</v>
      </c>
      <c r="AC26" s="164"/>
      <c r="AD26" s="161">
        <f>AE26*1000/(AD71*1.732*AD73)</f>
        <v>10.75918133684558</v>
      </c>
      <c r="AE26" s="157">
        <v>0.102</v>
      </c>
      <c r="AF26" s="163"/>
      <c r="AG26" s="161" t="b">
        <f>AG10=AH26*1000/(AG71*1.732*AG73)</f>
        <v>0</v>
      </c>
      <c r="AH26" s="157">
        <v>0.132</v>
      </c>
      <c r="AI26" s="163"/>
      <c r="AJ26" s="161">
        <f>AK26*1000/(AJ71*1.732*AJ73)</f>
        <v>26.715239212068372</v>
      </c>
      <c r="AK26" s="157">
        <v>0.252</v>
      </c>
      <c r="AL26" s="163"/>
      <c r="AM26" s="161">
        <f>AN26*1000/(AM71*1.732*AM73)</f>
        <v>29.555901823091872</v>
      </c>
      <c r="AN26" s="157">
        <v>0.282</v>
      </c>
      <c r="AO26" s="164"/>
      <c r="AP26" s="161">
        <f>AQ26*1000/(AP71*1.732*AP73)</f>
        <v>30.516127358123363</v>
      </c>
      <c r="AQ26" s="157">
        <v>0.294</v>
      </c>
      <c r="AR26" s="163"/>
      <c r="AS26" s="161">
        <f>AT26*1000/(AS71*1.732*AS73)</f>
        <v>30.79582976414763</v>
      </c>
      <c r="AT26" s="157">
        <v>0.282</v>
      </c>
      <c r="AU26" s="163"/>
      <c r="AV26" s="161">
        <f>AW26*1000/(AV71*1.732*AV73)</f>
        <v>42.206169222997616</v>
      </c>
      <c r="AW26" s="157">
        <v>0.384</v>
      </c>
      <c r="AX26" s="163"/>
      <c r="AY26" s="161">
        <f>AZ26*1000/(AY71*1.732*AY73)</f>
        <v>191.5983742343912</v>
      </c>
      <c r="AZ26" s="157">
        <v>1.758</v>
      </c>
      <c r="BA26" s="164"/>
      <c r="BB26" s="161">
        <f>BC26*1000/(BB71*1.732*BB73)</f>
        <v>271.7022143730471</v>
      </c>
      <c r="BC26" s="157">
        <v>2.472</v>
      </c>
      <c r="BD26" s="163"/>
      <c r="BE26" s="161">
        <f>BF26*1000/(BE71*1.732*BE73)</f>
        <v>287.91105232860633</v>
      </c>
      <c r="BF26" s="157">
        <v>2.646</v>
      </c>
      <c r="BG26" s="163"/>
      <c r="BH26" s="161">
        <f>BI26*1000/(BH71*1.732*BH73)</f>
        <v>284.4173426318843</v>
      </c>
      <c r="BI26" s="157">
        <v>2.67</v>
      </c>
      <c r="BJ26" s="163"/>
      <c r="BK26" s="161">
        <f>BL26*1000/(BK71*1.732*BK73)</f>
        <v>277.6928981493492</v>
      </c>
      <c r="BL26" s="157">
        <v>2.658</v>
      </c>
      <c r="BM26" s="164"/>
      <c r="BN26" s="161">
        <f>BO26*1000/(BN71*1.732*BN73)</f>
        <v>70.2664435977338</v>
      </c>
      <c r="BO26" s="157">
        <v>0.624</v>
      </c>
      <c r="BP26" s="163"/>
      <c r="BQ26" s="161">
        <f>BR26*1000/(BQ71*1.732*BQ73)</f>
        <v>51.1687867346066</v>
      </c>
      <c r="BR26" s="157">
        <v>0.402</v>
      </c>
      <c r="BS26" s="163"/>
      <c r="BT26" s="161">
        <f>BU26*1000/(BT71*1.732*BT73)</f>
        <v>145.82645991421975</v>
      </c>
      <c r="BU26" s="157">
        <v>1.326</v>
      </c>
      <c r="BV26" s="163"/>
      <c r="BW26" s="161">
        <f>BX26*1000/(BW71*1.732*BW73)</f>
        <v>228.45023159225966</v>
      </c>
      <c r="BX26" s="157">
        <v>2.046</v>
      </c>
      <c r="BY26" s="164"/>
      <c r="BZ26" s="161">
        <f>CA26*1000/(BZ71*1.732*BZ73)</f>
        <v>260.3534732321582</v>
      </c>
      <c r="CA26" s="157">
        <v>2.496</v>
      </c>
      <c r="CB26" s="163"/>
      <c r="CC26" s="191">
        <f t="shared" si="1"/>
        <v>21.912</v>
      </c>
    </row>
    <row r="27" spans="1:81" ht="12.75" customHeight="1">
      <c r="A27" s="668"/>
      <c r="B27" s="642"/>
      <c r="C27" s="102" t="s">
        <v>30</v>
      </c>
      <c r="D27" s="103"/>
      <c r="E27" s="168" t="s">
        <v>104</v>
      </c>
      <c r="F27" s="192"/>
      <c r="G27" s="193"/>
      <c r="H27" s="194"/>
      <c r="I27" s="165">
        <f>J27*1000/(I71*1.732*I73)</f>
        <v>47.78351586636394</v>
      </c>
      <c r="J27" s="159">
        <v>0.423</v>
      </c>
      <c r="K27" s="195"/>
      <c r="L27" s="165">
        <f>M27*1000/(L71*1.732*L73)</f>
        <v>45.437456361780974</v>
      </c>
      <c r="M27" s="159">
        <v>0.423</v>
      </c>
      <c r="N27" s="195"/>
      <c r="O27" s="165">
        <f>P27*1000/(O71*1.732*O73)</f>
        <v>64.45885867303153</v>
      </c>
      <c r="P27" s="159">
        <v>0.567</v>
      </c>
      <c r="Q27" s="196"/>
      <c r="R27" s="165">
        <f>S27*1000/(R71*1.732*R73)</f>
        <v>67.56211959081892</v>
      </c>
      <c r="S27" s="159">
        <v>0.608</v>
      </c>
      <c r="T27" s="163"/>
      <c r="U27" s="165">
        <f>V27*1000/(U71*1.732*U73)</f>
        <v>58.134482805043874</v>
      </c>
      <c r="V27" s="159">
        <v>0.513</v>
      </c>
      <c r="W27" s="195"/>
      <c r="X27" s="165">
        <f>Y27*1000/(X71*1.732*X73)</f>
        <v>72.31749020000282</v>
      </c>
      <c r="Y27" s="159">
        <v>0.666</v>
      </c>
      <c r="Z27" s="195"/>
      <c r="AA27" s="165">
        <f>AB27*1000/(AA71*1.732*AA73)</f>
        <v>59.874187166039164</v>
      </c>
      <c r="AB27" s="160">
        <v>0.572</v>
      </c>
      <c r="AC27" s="196"/>
      <c r="AD27" s="165">
        <f>AE27*1000/(AD71*1.732*AD73)</f>
        <v>27.530846361928397</v>
      </c>
      <c r="AE27" s="159">
        <v>0.261</v>
      </c>
      <c r="AF27" s="163"/>
      <c r="AG27" s="165">
        <f>AH27*1000/(AG71*1.732*AG73)</f>
        <v>41.570438799076214</v>
      </c>
      <c r="AH27" s="159">
        <v>0.414</v>
      </c>
      <c r="AI27" s="195"/>
      <c r="AJ27" s="165">
        <f>AK27*1000/(AJ71*1.732*AJ73)</f>
        <v>47.70578430726495</v>
      </c>
      <c r="AK27" s="159">
        <v>0.45</v>
      </c>
      <c r="AL27" s="195"/>
      <c r="AM27" s="165">
        <f>AN27*1000/(AM71*1.732*AM73)</f>
        <v>69.80223622049357</v>
      </c>
      <c r="AN27" s="159">
        <v>0.666</v>
      </c>
      <c r="AO27" s="196"/>
      <c r="AP27" s="165">
        <f>AQ27*1000/(AP71*1.732*AP73)</f>
        <v>58.85253133352363</v>
      </c>
      <c r="AQ27" s="159">
        <v>0.567</v>
      </c>
      <c r="AR27" s="163"/>
      <c r="AS27" s="165">
        <f>AT27*1000/(AS71*1.732*AS73)</f>
        <v>34.399597076973414</v>
      </c>
      <c r="AT27" s="159">
        <v>0.315</v>
      </c>
      <c r="AU27" s="195"/>
      <c r="AV27" s="165">
        <f>AW27*1000/(AV71*1.732*AV73)</f>
        <v>71.22291056380847</v>
      </c>
      <c r="AW27" s="159">
        <v>0.648</v>
      </c>
      <c r="AX27" s="195"/>
      <c r="AY27" s="165">
        <f>AZ27*1000/(AY71*1.732*AY73)</f>
        <v>71.60417057565132</v>
      </c>
      <c r="AZ27" s="159">
        <v>0.657</v>
      </c>
      <c r="BA27" s="196"/>
      <c r="BB27" s="165">
        <f>BC27*1000/(BB71*1.732*BB73)</f>
        <v>72.21211765497249</v>
      </c>
      <c r="BC27" s="159">
        <v>0.657</v>
      </c>
      <c r="BD27" s="163"/>
      <c r="BE27" s="165">
        <f>BF27*1000/(BE71*1.732*BE73)</f>
        <v>72.46740772896894</v>
      </c>
      <c r="BF27" s="159">
        <v>0.666</v>
      </c>
      <c r="BG27" s="195"/>
      <c r="BH27" s="165">
        <f>BI27*1000/(BH71*1.732*BH73)</f>
        <v>61.35744919699077</v>
      </c>
      <c r="BI27" s="159">
        <v>0.576</v>
      </c>
      <c r="BJ27" s="195"/>
      <c r="BK27" s="165">
        <f>BL27*1000/(BK71*1.732*BK73)</f>
        <v>26.32754339113469</v>
      </c>
      <c r="BL27" s="159">
        <v>0.252</v>
      </c>
      <c r="BM27" s="196"/>
      <c r="BN27" s="165">
        <f>BO27*1000/(BN71*1.732*BN73)</f>
        <v>34.457582918119456</v>
      </c>
      <c r="BO27" s="159">
        <v>0.306</v>
      </c>
      <c r="BP27" s="163"/>
      <c r="BQ27" s="165">
        <f>BR27*1000/(BQ71*1.732*BQ73)</f>
        <v>85.9177389200484</v>
      </c>
      <c r="BR27" s="159">
        <v>0.675</v>
      </c>
      <c r="BS27" s="195"/>
      <c r="BT27" s="165">
        <f>BU27*1000/(BT71*1.732*BT73)</f>
        <v>72.25338172220391</v>
      </c>
      <c r="BU27" s="159">
        <v>0.657</v>
      </c>
      <c r="BV27" s="195"/>
      <c r="BW27" s="165">
        <f>BX27*1000/(BW71*1.732*BW73)</f>
        <v>75.3684781646018</v>
      </c>
      <c r="BX27" s="159">
        <v>0.675</v>
      </c>
      <c r="BY27" s="196"/>
      <c r="BZ27" s="165">
        <f>CA27*1000/(BZ71*1.732*BZ73)</f>
        <v>52.57137440264733</v>
      </c>
      <c r="CA27" s="159">
        <v>0.504</v>
      </c>
      <c r="CB27" s="163"/>
      <c r="CC27" s="191">
        <f t="shared" si="1"/>
        <v>12.718000000000002</v>
      </c>
    </row>
    <row r="28" spans="1:81" ht="12" customHeight="1">
      <c r="A28" s="668"/>
      <c r="B28" s="642"/>
      <c r="C28" s="43" t="s">
        <v>31</v>
      </c>
      <c r="D28" s="44"/>
      <c r="E28" s="168" t="s">
        <v>32</v>
      </c>
      <c r="F28" s="192"/>
      <c r="G28" s="193"/>
      <c r="H28" s="194"/>
      <c r="I28" s="161">
        <f>J28*1000/(I71*1.732*I73)</f>
        <v>31.742713849759497</v>
      </c>
      <c r="J28" s="162">
        <v>0.281</v>
      </c>
      <c r="K28" s="163"/>
      <c r="L28" s="161">
        <f>M28*1000/(L71*1.732*L73)</f>
        <v>30.184220420001076</v>
      </c>
      <c r="M28" s="162">
        <v>0.281</v>
      </c>
      <c r="N28" s="163"/>
      <c r="O28" s="161">
        <f>P28*1000/(O71*1.732*O73)</f>
        <v>31.37679893078783</v>
      </c>
      <c r="P28" s="162">
        <v>0.276</v>
      </c>
      <c r="Q28" s="164"/>
      <c r="R28" s="161">
        <f>S28*1000/(R71*1.732*R73)</f>
        <v>31.447499743752886</v>
      </c>
      <c r="S28" s="162">
        <v>0.283</v>
      </c>
      <c r="T28" s="163"/>
      <c r="U28" s="161">
        <f>V28*1000/(U71*1.732*U73)</f>
        <v>30.483773634613648</v>
      </c>
      <c r="V28" s="162">
        <v>0.269</v>
      </c>
      <c r="W28" s="163"/>
      <c r="X28" s="161">
        <f>Y28*1000/(X71*1.732*X73)</f>
        <v>26.60328092943047</v>
      </c>
      <c r="Y28" s="162">
        <v>0.245</v>
      </c>
      <c r="Z28" s="163"/>
      <c r="AA28" s="161">
        <f>AB28*1000/(AA71*1.732*AA73)</f>
        <v>24.598660811222384</v>
      </c>
      <c r="AB28" s="160">
        <v>0.235</v>
      </c>
      <c r="AC28" s="164"/>
      <c r="AD28" s="161">
        <f>AE28*1000/(AD71*1.732*AD73)</f>
        <v>29.007596741495437</v>
      </c>
      <c r="AE28" s="162">
        <v>0.275</v>
      </c>
      <c r="AF28" s="163"/>
      <c r="AG28" s="161">
        <f>AH28*1000/(AG71*1.732*AG73)</f>
        <v>31.83050507079024</v>
      </c>
      <c r="AH28" s="162">
        <v>0.317</v>
      </c>
      <c r="AI28" s="163"/>
      <c r="AJ28" s="161">
        <f>AK28*1000/(AJ71*1.732*AJ73)</f>
        <v>41.239000212280146</v>
      </c>
      <c r="AK28" s="162">
        <v>0.389</v>
      </c>
      <c r="AL28" s="163"/>
      <c r="AM28" s="161">
        <f>AN28*1000/(AM71*1.732*AM73)</f>
        <v>35.73958341019266</v>
      </c>
      <c r="AN28" s="162">
        <v>0.341</v>
      </c>
      <c r="AO28" s="164"/>
      <c r="AP28" s="161">
        <f>AQ28*1000/(AP71*1.732*AP73)</f>
        <v>34.14899966266186</v>
      </c>
      <c r="AQ28" s="162">
        <v>0.329</v>
      </c>
      <c r="AR28" s="163"/>
      <c r="AS28" s="161">
        <f>AT28*1000/(AS71*1.732*AS73)</f>
        <v>37.45733903937105</v>
      </c>
      <c r="AT28" s="162">
        <v>0.343</v>
      </c>
      <c r="AU28" s="163"/>
      <c r="AV28" s="161">
        <f>AW28*1000/(AV71*1.732*AV73)</f>
        <v>39.01872415146915</v>
      </c>
      <c r="AW28" s="162">
        <v>0.355</v>
      </c>
      <c r="AX28" s="163"/>
      <c r="AY28" s="161">
        <f>AZ28*1000/(AY71*1.732*AY73)</f>
        <v>34.76671295834516</v>
      </c>
      <c r="AZ28" s="162">
        <v>0.319</v>
      </c>
      <c r="BA28" s="164"/>
      <c r="BB28" s="161">
        <f>BC28*1000/(BB71*1.732*BB73)</f>
        <v>35.39163148386779</v>
      </c>
      <c r="BC28" s="162">
        <v>0.322</v>
      </c>
      <c r="BD28" s="163"/>
      <c r="BE28" s="161">
        <f>BF28*1000/(BE71*1.732*BE73)</f>
        <v>32.86059629752045</v>
      </c>
      <c r="BF28" s="162">
        <v>0.302</v>
      </c>
      <c r="BG28" s="163"/>
      <c r="BH28" s="161">
        <f>BI28*1000/(BH71*1.732*BH73)</f>
        <v>21.837286606567897</v>
      </c>
      <c r="BI28" s="159">
        <v>0.205</v>
      </c>
      <c r="BJ28" s="163"/>
      <c r="BK28" s="161">
        <f>BL28*1000/(BK71*1.732*BK73)</f>
        <v>14.835361752147325</v>
      </c>
      <c r="BL28" s="162">
        <v>0.142</v>
      </c>
      <c r="BM28" s="164"/>
      <c r="BN28" s="161">
        <f>BO28*1000/(BN71*1.732*BN73)</f>
        <v>12.724532254076793</v>
      </c>
      <c r="BO28" s="162">
        <v>0.113</v>
      </c>
      <c r="BP28" s="163"/>
      <c r="BQ28" s="161">
        <f>BR28*1000/(BQ71*1.732*BQ73)</f>
        <v>27.493676454415485</v>
      </c>
      <c r="BR28" s="162">
        <v>0.216</v>
      </c>
      <c r="BS28" s="163"/>
      <c r="BT28" s="161">
        <f>BU28*1000/(BT71*1.732*BT73)</f>
        <v>35.41185527328715</v>
      </c>
      <c r="BU28" s="162">
        <v>0.322</v>
      </c>
      <c r="BV28" s="163"/>
      <c r="BW28" s="161">
        <f>BX28*1000/(BW71*1.732*BW73)</f>
        <v>35.61858449556737</v>
      </c>
      <c r="BX28" s="162">
        <v>0.319</v>
      </c>
      <c r="BY28" s="164"/>
      <c r="BZ28" s="161">
        <f>CA28*1000/(BZ71*1.732*BZ73)</f>
        <v>33.795883544559</v>
      </c>
      <c r="CA28" s="162">
        <v>0.324</v>
      </c>
      <c r="CB28" s="163"/>
      <c r="CC28" s="191">
        <f t="shared" si="1"/>
        <v>6.803000000000001</v>
      </c>
    </row>
    <row r="29" spans="1:81" ht="12.75" customHeight="1">
      <c r="A29" s="668"/>
      <c r="B29" s="642"/>
      <c r="C29" s="43" t="s">
        <v>33</v>
      </c>
      <c r="D29" s="44"/>
      <c r="E29" s="168" t="s">
        <v>34</v>
      </c>
      <c r="F29" s="192"/>
      <c r="G29" s="193"/>
      <c r="H29" s="194"/>
      <c r="I29" s="165">
        <f>J29*1000/(I71*1.732*I73)</f>
        <v>13.668570732458715</v>
      </c>
      <c r="J29" s="162">
        <v>0.121</v>
      </c>
      <c r="K29" s="163"/>
      <c r="L29" s="165">
        <f>M29*1000/(L71*1.732*L73)</f>
        <v>13.31972716042752</v>
      </c>
      <c r="M29" s="162">
        <v>0.124</v>
      </c>
      <c r="N29" s="163"/>
      <c r="O29" s="165">
        <f>P29*1000/(O71*1.732*O73)</f>
        <v>14.324190816229228</v>
      </c>
      <c r="P29" s="162">
        <v>0.126</v>
      </c>
      <c r="Q29" s="164"/>
      <c r="R29" s="165">
        <f>S29*1000/(R71*1.732*R73)</f>
        <v>14.445847938826413</v>
      </c>
      <c r="S29" s="162">
        <v>0.13</v>
      </c>
      <c r="T29" s="163"/>
      <c r="U29" s="165">
        <f>V29*1000/(U71*1.732*U73)</f>
        <v>13.258741692378427</v>
      </c>
      <c r="V29" s="162">
        <v>0.117</v>
      </c>
      <c r="W29" s="163"/>
      <c r="X29" s="165">
        <f>Y29*1000/(X71*1.732*X73)</f>
        <v>12.9215935942948</v>
      </c>
      <c r="Y29" s="162">
        <v>0.119</v>
      </c>
      <c r="Z29" s="163"/>
      <c r="AA29" s="165">
        <f>AB29*1000/(AA71*1.732*AA73)</f>
        <v>10.781540695982576</v>
      </c>
      <c r="AB29" s="160">
        <v>0.103</v>
      </c>
      <c r="AC29" s="164"/>
      <c r="AD29" s="165">
        <f>AE29*1000/(AD71*1.732*AD73)</f>
        <v>11.392074356660027</v>
      </c>
      <c r="AE29" s="162">
        <v>0.108</v>
      </c>
      <c r="AF29" s="163"/>
      <c r="AG29" s="165">
        <f>AH29*1000/(AG71*1.732*AG73)</f>
        <v>10.643638919570238</v>
      </c>
      <c r="AH29" s="162">
        <v>0.106</v>
      </c>
      <c r="AI29" s="163"/>
      <c r="AJ29" s="165">
        <f>AK29*1000/(AJ71*1.732*AJ73)</f>
        <v>11.661413941775876</v>
      </c>
      <c r="AK29" s="162">
        <v>0.11</v>
      </c>
      <c r="AL29" s="163"/>
      <c r="AM29" s="165">
        <f>AN29*1000/(AM71*1.732*AM73)</f>
        <v>12.786595824174498</v>
      </c>
      <c r="AN29" s="162">
        <v>0.122</v>
      </c>
      <c r="AO29" s="164"/>
      <c r="AP29" s="165">
        <f>AQ29*1000/(AP71*1.732*AP73)</f>
        <v>8.615097179334146</v>
      </c>
      <c r="AQ29" s="162">
        <v>0.083</v>
      </c>
      <c r="AR29" s="163"/>
      <c r="AS29" s="165">
        <f>AT29*1000/(AS71*1.732*AS73)</f>
        <v>13.323018550446847</v>
      </c>
      <c r="AT29" s="162">
        <v>0.122</v>
      </c>
      <c r="AU29" s="163"/>
      <c r="AV29" s="165">
        <f>AW29*1000/(AV71*1.732*AV73)</f>
        <v>13.409251680223202</v>
      </c>
      <c r="AW29" s="162">
        <v>0.122</v>
      </c>
      <c r="AX29" s="163"/>
      <c r="AY29" s="165">
        <f>AZ29*1000/(AY71*1.732*AY73)</f>
        <v>7.302099586862464</v>
      </c>
      <c r="AZ29" s="162">
        <v>0.067</v>
      </c>
      <c r="BA29" s="164"/>
      <c r="BB29" s="165">
        <f>BC29*1000/(BB71*1.732*BB73)</f>
        <v>13.409251680223202</v>
      </c>
      <c r="BC29" s="162">
        <v>0.122</v>
      </c>
      <c r="BD29" s="163"/>
      <c r="BE29" s="165">
        <f>BF29*1000/(BE71*1.732*BE73)</f>
        <v>10.554562386951932</v>
      </c>
      <c r="BF29" s="162">
        <v>0.097</v>
      </c>
      <c r="BG29" s="163"/>
      <c r="BH29" s="165">
        <f>BI29*1000/(BH71*1.732*BH73)</f>
        <v>11.078428327234445</v>
      </c>
      <c r="BI29" s="162">
        <v>0.104</v>
      </c>
      <c r="BJ29" s="163"/>
      <c r="BK29" s="165">
        <f>BL29*1000/(BK71*1.732*BK73)</f>
        <v>11.283232881914866</v>
      </c>
      <c r="BL29" s="162">
        <v>0.108</v>
      </c>
      <c r="BM29" s="164"/>
      <c r="BN29" s="165">
        <f>BO29*1000/(BN71*1.732*BN73)</f>
        <v>10.697615611834474</v>
      </c>
      <c r="BO29" s="162">
        <v>0.095</v>
      </c>
      <c r="BP29" s="163"/>
      <c r="BQ29" s="165">
        <f>BR29*1000/(BQ71*1.732*BQ73)</f>
        <v>13.492267148926118</v>
      </c>
      <c r="BR29" s="162">
        <v>0.106</v>
      </c>
      <c r="BS29" s="163"/>
      <c r="BT29" s="165">
        <f>BU29*1000/(BT71*1.732*BT73)</f>
        <v>11.437369405036844</v>
      </c>
      <c r="BU29" s="162">
        <v>0.104</v>
      </c>
      <c r="BV29" s="163"/>
      <c r="BW29" s="165">
        <f>BX29*1000/(BW71*1.732*BW73)</f>
        <v>10.272444431323503</v>
      </c>
      <c r="BX29" s="162">
        <v>0.092</v>
      </c>
      <c r="BY29" s="164"/>
      <c r="BZ29" s="165">
        <f>CA29*1000/(BZ71*1.732*BZ73)</f>
        <v>12.934227035571961</v>
      </c>
      <c r="CA29" s="162">
        <v>0.124</v>
      </c>
      <c r="CB29" s="163"/>
      <c r="CC29" s="191">
        <f t="shared" si="1"/>
        <v>2.6320000000000006</v>
      </c>
    </row>
    <row r="30" spans="1:81" ht="12" customHeight="1">
      <c r="A30" s="668"/>
      <c r="B30" s="642"/>
      <c r="C30" s="43" t="s">
        <v>139</v>
      </c>
      <c r="D30" s="44"/>
      <c r="E30" s="168" t="s">
        <v>35</v>
      </c>
      <c r="F30" s="192"/>
      <c r="G30" s="193"/>
      <c r="H30" s="194"/>
      <c r="I30" s="161">
        <f>J30*1000/(I71*1.732*I73)</f>
        <v>49.02611320567837</v>
      </c>
      <c r="J30" s="157">
        <v>0.434</v>
      </c>
      <c r="K30" s="163"/>
      <c r="L30" s="161">
        <f>M30*1000/(L71*1.732*L73)</f>
        <v>54.67533165046458</v>
      </c>
      <c r="M30" s="157">
        <v>0.509</v>
      </c>
      <c r="N30" s="163"/>
      <c r="O30" s="161">
        <f>P30*1000/(O71*1.732*O73)</f>
        <v>61.730441374702146</v>
      </c>
      <c r="P30" s="157">
        <v>0.543</v>
      </c>
      <c r="Q30" s="164"/>
      <c r="R30" s="161">
        <f>S30*1000/(R71*1.732*R73)</f>
        <v>63.56173093083622</v>
      </c>
      <c r="S30" s="157">
        <v>0.572</v>
      </c>
      <c r="T30" s="163"/>
      <c r="U30" s="161">
        <f>V30*1000/(U71*1.732*U73)</f>
        <v>59.60767632641925</v>
      </c>
      <c r="V30" s="157">
        <v>0.526</v>
      </c>
      <c r="W30" s="163"/>
      <c r="X30" s="161">
        <f>Y30*1000/(X71*1.732*X73)</f>
        <v>51.2520350966987</v>
      </c>
      <c r="Y30" s="157">
        <v>0.472</v>
      </c>
      <c r="Z30" s="163"/>
      <c r="AA30" s="161">
        <f>AB30*1000/(AA71*1.732*AA73)</f>
        <v>50.13939799393839</v>
      </c>
      <c r="AB30" s="160">
        <v>0.479</v>
      </c>
      <c r="AC30" s="164"/>
      <c r="AD30" s="161">
        <f>AE30*1000/(AD71*1.732*AD73)</f>
        <v>47.88890516595974</v>
      </c>
      <c r="AE30" s="157">
        <v>0.454</v>
      </c>
      <c r="AF30" s="163"/>
      <c r="AG30" s="161">
        <f>AH30*1000/(AG71*1.732*AG73)</f>
        <v>41.87167386283764</v>
      </c>
      <c r="AH30" s="162">
        <v>0.417</v>
      </c>
      <c r="AI30" s="163"/>
      <c r="AJ30" s="161">
        <f>AK30*1000/(AJ71*1.732*AJ73)</f>
        <v>53.430478424136744</v>
      </c>
      <c r="AK30" s="157">
        <v>0.504</v>
      </c>
      <c r="AL30" s="163"/>
      <c r="AM30" s="161">
        <f>AN30*1000/(AM71*1.732*AM73)</f>
        <v>57.43487304629201</v>
      </c>
      <c r="AN30" s="157">
        <v>0.548</v>
      </c>
      <c r="AO30" s="164"/>
      <c r="AP30" s="161">
        <f>AQ30*1000/(AP71*1.732*AP73)</f>
        <v>31.55409087370579</v>
      </c>
      <c r="AQ30" s="157">
        <v>0.304</v>
      </c>
      <c r="AR30" s="163"/>
      <c r="AS30" s="161">
        <f>AT30*1000/(AS71*1.732*AS73)</f>
        <v>37.12972382911416</v>
      </c>
      <c r="AT30" s="157">
        <v>0.34</v>
      </c>
      <c r="AU30" s="163"/>
      <c r="AV30" s="161">
        <f>AW30*1000/(AV71*1.732*AV73)</f>
        <v>54.95594950911148</v>
      </c>
      <c r="AW30" s="157">
        <v>0.5</v>
      </c>
      <c r="AX30" s="163"/>
      <c r="AY30" s="161">
        <f>AZ30*1000/(AY71*1.732*AY73)</f>
        <v>62.34031289082581</v>
      </c>
      <c r="AZ30" s="157">
        <v>0.572</v>
      </c>
      <c r="BA30" s="164"/>
      <c r="BB30" s="161">
        <f>BC30*1000/(BB71*1.732*BB73)</f>
        <v>60.23172066198618</v>
      </c>
      <c r="BC30" s="157">
        <v>0.548</v>
      </c>
      <c r="BD30" s="163"/>
      <c r="BE30" s="161">
        <f>BF30*1000/(BE71*1.732*BE73)</f>
        <v>60.389506440807445</v>
      </c>
      <c r="BF30" s="157">
        <v>0.555</v>
      </c>
      <c r="BG30" s="163"/>
      <c r="BH30" s="161">
        <f>BI30*1000/(BH71*1.732*BH73)</f>
        <v>60.93135579978944</v>
      </c>
      <c r="BI30" s="162">
        <v>0.572</v>
      </c>
      <c r="BJ30" s="163"/>
      <c r="BK30" s="161">
        <f>BL30*1000/(BK71*1.732*BK73)</f>
        <v>61.74435771492302</v>
      </c>
      <c r="BL30" s="157">
        <v>0.591</v>
      </c>
      <c r="BM30" s="164"/>
      <c r="BN30" s="161">
        <f>BO30*1000/(BN71*1.732*BN73)</f>
        <v>37.04753196098465</v>
      </c>
      <c r="BO30" s="157">
        <v>0.329</v>
      </c>
      <c r="BP30" s="163"/>
      <c r="BQ30" s="161">
        <f>BR30*1000/(BQ71*1.732*BQ73)</f>
        <v>35.767236498568295</v>
      </c>
      <c r="BR30" s="157">
        <v>0.281</v>
      </c>
      <c r="BS30" s="163"/>
      <c r="BT30" s="161">
        <f>BU30*1000/(BT71*1.732*BT73)</f>
        <v>62.90553172770264</v>
      </c>
      <c r="BU30" s="157">
        <v>0.572</v>
      </c>
      <c r="BV30" s="163"/>
      <c r="BW30" s="161">
        <f>BX30*1000/(BW71*1.732*BW73)</f>
        <v>75.9267631880433</v>
      </c>
      <c r="BX30" s="157">
        <v>0.68</v>
      </c>
      <c r="BY30" s="164"/>
      <c r="BZ30" s="161">
        <f>CA30*1000/(BZ71*1.732*BZ73)</f>
        <v>45.582719472136674</v>
      </c>
      <c r="CA30" s="157">
        <v>0.437</v>
      </c>
      <c r="CB30" s="163"/>
      <c r="CC30" s="191">
        <f t="shared" si="1"/>
        <v>11.738999999999999</v>
      </c>
    </row>
    <row r="31" spans="1:81" ht="12" customHeight="1">
      <c r="A31" s="668"/>
      <c r="B31" s="642"/>
      <c r="C31" s="166" t="s">
        <v>162</v>
      </c>
      <c r="D31" s="167"/>
      <c r="E31" s="168" t="s">
        <v>36</v>
      </c>
      <c r="F31" s="192"/>
      <c r="G31" s="193"/>
      <c r="H31" s="194"/>
      <c r="I31" s="165">
        <f>J31*1000/(I71*1.732*I73)</f>
        <v>0</v>
      </c>
      <c r="J31" s="162">
        <v>0</v>
      </c>
      <c r="K31" s="163"/>
      <c r="L31" s="165">
        <f>M31*1000/(L71*1.732*L73)</f>
        <v>0</v>
      </c>
      <c r="M31" s="162">
        <v>0</v>
      </c>
      <c r="N31" s="163"/>
      <c r="O31" s="165">
        <f>P31*1000/(O71*1.732*O73)</f>
        <v>0</v>
      </c>
      <c r="P31" s="162">
        <v>0</v>
      </c>
      <c r="Q31" s="164"/>
      <c r="R31" s="165">
        <f>S31*1000/(R71*1.732*R73)</f>
        <v>0</v>
      </c>
      <c r="S31" s="162">
        <v>0</v>
      </c>
      <c r="T31" s="163"/>
      <c r="U31" s="165">
        <f>V31*1000/(U71*1.732*U73)</f>
        <v>0</v>
      </c>
      <c r="V31" s="162">
        <v>0</v>
      </c>
      <c r="W31" s="163"/>
      <c r="X31" s="165">
        <f>Y31*1000/(X71*1.732*X73)</f>
        <v>0</v>
      </c>
      <c r="Y31" s="162">
        <v>0</v>
      </c>
      <c r="Z31" s="163"/>
      <c r="AA31" s="165">
        <f>AB31*1000/(AA71*1.732*AA73)</f>
        <v>0</v>
      </c>
      <c r="AB31" s="162">
        <v>0</v>
      </c>
      <c r="AC31" s="164"/>
      <c r="AD31" s="165">
        <f>AE31*1000/(AD71*1.732*AD73)</f>
        <v>0</v>
      </c>
      <c r="AE31" s="162">
        <v>0</v>
      </c>
      <c r="AF31" s="163"/>
      <c r="AG31" s="165">
        <f>AH31*1000/(AG71*1.732*AG73)</f>
        <v>0</v>
      </c>
      <c r="AH31" s="162">
        <v>0</v>
      </c>
      <c r="AI31" s="163"/>
      <c r="AJ31" s="165">
        <f>AK31*1000/(AJ71*1.732*AJ73)</f>
        <v>0</v>
      </c>
      <c r="AK31" s="162">
        <v>0</v>
      </c>
      <c r="AL31" s="163"/>
      <c r="AM31" s="165">
        <f>AN31*1000/(AM71*1.732*AM73)</f>
        <v>0</v>
      </c>
      <c r="AN31" s="162">
        <v>0</v>
      </c>
      <c r="AO31" s="164"/>
      <c r="AP31" s="165">
        <f>AQ31*1000/(AP71*1.732*AP73)</f>
        <v>0</v>
      </c>
      <c r="AQ31" s="162">
        <v>0</v>
      </c>
      <c r="AR31" s="163"/>
      <c r="AS31" s="165">
        <f>AT31*1000/(AS71*1.732*AS73)</f>
        <v>0</v>
      </c>
      <c r="AT31" s="162">
        <v>0</v>
      </c>
      <c r="AU31" s="163"/>
      <c r="AV31" s="165">
        <f>AW31*1000/(AV71*1.732*AV73)</f>
        <v>0</v>
      </c>
      <c r="AW31" s="162">
        <v>0</v>
      </c>
      <c r="AX31" s="163"/>
      <c r="AY31" s="165">
        <f>AZ31*1000/(AY71*1.732*AY73)</f>
        <v>0</v>
      </c>
      <c r="AZ31" s="162">
        <v>0</v>
      </c>
      <c r="BA31" s="164"/>
      <c r="BB31" s="165">
        <f>BC31*1000/(BB71*1.732*BB73)</f>
        <v>0</v>
      </c>
      <c r="BC31" s="162">
        <v>0</v>
      </c>
      <c r="BD31" s="163"/>
      <c r="BE31" s="165">
        <f>BF31*1000/(BE71*1.732*BE73)</f>
        <v>0</v>
      </c>
      <c r="BF31" s="162">
        <v>0</v>
      </c>
      <c r="BG31" s="163"/>
      <c r="BH31" s="165">
        <f>BI31*1000/(BH71*1.732*BH73)</f>
        <v>0</v>
      </c>
      <c r="BI31" s="157">
        <v>0</v>
      </c>
      <c r="BJ31" s="163"/>
      <c r="BK31" s="165">
        <f>BL31*1000/(BK71*1.732*BK73)</f>
        <v>0</v>
      </c>
      <c r="BL31" s="162">
        <v>0</v>
      </c>
      <c r="BM31" s="164"/>
      <c r="BN31" s="165">
        <f>BO31*1000/(BN71*1.732*BN73)</f>
        <v>0</v>
      </c>
      <c r="BO31" s="162">
        <v>0</v>
      </c>
      <c r="BP31" s="163"/>
      <c r="BQ31" s="165">
        <f>BR31*1000/(BQ71*1.732*BQ73)</f>
        <v>0</v>
      </c>
      <c r="BR31" s="162">
        <v>0</v>
      </c>
      <c r="BS31" s="163"/>
      <c r="BT31" s="165">
        <f>BU31*1000/(BT71*1.732*BT73)</f>
        <v>0</v>
      </c>
      <c r="BU31" s="162">
        <v>0</v>
      </c>
      <c r="BV31" s="163"/>
      <c r="BW31" s="165">
        <f>BX31*1000/(BW71*1.732*BW73)</f>
        <v>0</v>
      </c>
      <c r="BX31" s="162">
        <v>0</v>
      </c>
      <c r="BY31" s="164"/>
      <c r="BZ31" s="165">
        <f>CA31*1000/(BZ71*1.732*BZ73)</f>
        <v>0</v>
      </c>
      <c r="CA31" s="162">
        <v>0</v>
      </c>
      <c r="CB31" s="163"/>
      <c r="CC31" s="191">
        <f t="shared" si="1"/>
        <v>0</v>
      </c>
    </row>
    <row r="32" spans="1:81" ht="12.75" customHeight="1">
      <c r="A32" s="668"/>
      <c r="B32" s="642"/>
      <c r="C32" s="166" t="s">
        <v>37</v>
      </c>
      <c r="D32" s="167"/>
      <c r="E32" s="168" t="s">
        <v>38</v>
      </c>
      <c r="F32" s="192"/>
      <c r="G32" s="193"/>
      <c r="H32" s="194"/>
      <c r="I32" s="161">
        <f>J32*1000/(I71*1.732*I73)</f>
        <v>1.016670550348169</v>
      </c>
      <c r="J32" s="162">
        <v>0.009</v>
      </c>
      <c r="K32" s="163"/>
      <c r="L32" s="161">
        <f>M32*1000/(L71*1.732*L73)</f>
        <v>0.7519200816370375</v>
      </c>
      <c r="M32" s="162">
        <v>0.007</v>
      </c>
      <c r="N32" s="163"/>
      <c r="O32" s="161">
        <f>P32*1000/(O71*1.732*O73)</f>
        <v>7.9578837867940155</v>
      </c>
      <c r="P32" s="162">
        <v>0.07</v>
      </c>
      <c r="Q32" s="164"/>
      <c r="R32" s="161">
        <f>S32*1000/(R71*1.732*R73)</f>
        <v>0</v>
      </c>
      <c r="S32" s="162">
        <v>0</v>
      </c>
      <c r="T32" s="163"/>
      <c r="U32" s="161">
        <f>V32*1000/(U71*1.732*U73)</f>
        <v>0</v>
      </c>
      <c r="V32" s="162">
        <v>0</v>
      </c>
      <c r="W32" s="163"/>
      <c r="X32" s="161">
        <f>Y32*1000/(X71*1.732*X73)</f>
        <v>0</v>
      </c>
      <c r="Y32" s="162">
        <v>0</v>
      </c>
      <c r="Z32" s="163"/>
      <c r="AA32" s="161">
        <f>AB32*1000/(AA71*1.732*AA73)</f>
        <v>0</v>
      </c>
      <c r="AB32" s="162">
        <v>0</v>
      </c>
      <c r="AC32" s="164"/>
      <c r="AD32" s="161">
        <f>AE32*1000/(AD71*1.732*AD73)</f>
        <v>0.31644650990722295</v>
      </c>
      <c r="AE32" s="162">
        <v>0.003</v>
      </c>
      <c r="AF32" s="163"/>
      <c r="AG32" s="161">
        <f>AH32*1000/(AG71*1.732*AG73)</f>
        <v>3.7152324530575362</v>
      </c>
      <c r="AH32" s="162">
        <v>0.037</v>
      </c>
      <c r="AI32" s="163"/>
      <c r="AJ32" s="161">
        <f>AK32*1000/(AJ71*1.732*AJ73)</f>
        <v>8.481028321291546</v>
      </c>
      <c r="AK32" s="162">
        <v>0.08</v>
      </c>
      <c r="AL32" s="163"/>
      <c r="AM32" s="161">
        <f>AN32*1000/(AM71*1.732*AM73)</f>
        <v>13.205828474147433</v>
      </c>
      <c r="AN32" s="162">
        <v>0.126</v>
      </c>
      <c r="AO32" s="164"/>
      <c r="AP32" s="161">
        <f>AQ32*1000/(AP71*1.732*AP73)</f>
        <v>13.70111840568804</v>
      </c>
      <c r="AQ32" s="162">
        <v>0.132</v>
      </c>
      <c r="AR32" s="163"/>
      <c r="AS32" s="161">
        <f>AT32*1000/(AS71*1.732*AS73)</f>
        <v>9.39163602736417</v>
      </c>
      <c r="AT32" s="162">
        <v>0.086</v>
      </c>
      <c r="AU32" s="163"/>
      <c r="AV32" s="161">
        <f>AW32*1000/(AV71*1.732*AV73)</f>
        <v>8.573128123421391</v>
      </c>
      <c r="AW32" s="162">
        <v>0.078</v>
      </c>
      <c r="AX32" s="163"/>
      <c r="AY32" s="161">
        <f>AZ32*1000/(AY71*1.732*AY73)</f>
        <v>7.738045830854253</v>
      </c>
      <c r="AZ32" s="162">
        <v>0.071</v>
      </c>
      <c r="BA32" s="164"/>
      <c r="BB32" s="161">
        <f>BC32*1000/(BB71*1.732*BB73)</f>
        <v>9.122687618512506</v>
      </c>
      <c r="BC32" s="162">
        <v>0.083</v>
      </c>
      <c r="BD32" s="163"/>
      <c r="BE32" s="161">
        <f>BF32*1000/(BE71*1.732*BE73)</f>
        <v>6.419785369383134</v>
      </c>
      <c r="BF32" s="162">
        <v>0.059</v>
      </c>
      <c r="BG32" s="163"/>
      <c r="BH32" s="161">
        <f>BI32*1000/(BH71*1.732*BH73)</f>
        <v>4.260933972013248</v>
      </c>
      <c r="BI32" s="162">
        <v>0.04</v>
      </c>
      <c r="BJ32" s="163"/>
      <c r="BK32" s="161">
        <f>BL32*1000/(BK71*1.732*BK73)</f>
        <v>4.701347034131194</v>
      </c>
      <c r="BL32" s="162">
        <v>0.045</v>
      </c>
      <c r="BM32" s="164"/>
      <c r="BN32" s="161">
        <f>BO32*1000/(BN71*1.732*BN73)</f>
        <v>1.0134583211211605</v>
      </c>
      <c r="BO32" s="162">
        <v>0.009</v>
      </c>
      <c r="BP32" s="163"/>
      <c r="BQ32" s="161">
        <f>BR32*1000/(BQ71*1.732*BQ73)</f>
        <v>0.2545710782816249</v>
      </c>
      <c r="BR32" s="162">
        <v>0.002</v>
      </c>
      <c r="BS32" s="163"/>
      <c r="BT32" s="161">
        <f>BU32*1000/(BT71*1.732*BT73)</f>
        <v>2.749367645441549</v>
      </c>
      <c r="BU32" s="162">
        <v>0.025</v>
      </c>
      <c r="BV32" s="163"/>
      <c r="BW32" s="161">
        <f>BX32*1000/(BW71*1.732*BW73)</f>
        <v>0</v>
      </c>
      <c r="BX32" s="162">
        <v>0</v>
      </c>
      <c r="BY32" s="164"/>
      <c r="BZ32" s="161">
        <f>CA32*1000/(BZ71*1.732*BZ73)</f>
        <v>0</v>
      </c>
      <c r="CA32" s="162">
        <v>0</v>
      </c>
      <c r="CB32" s="163"/>
      <c r="CC32" s="191">
        <f t="shared" si="1"/>
        <v>0.9620000000000001</v>
      </c>
    </row>
    <row r="33" spans="1:81" ht="12" customHeight="1">
      <c r="A33" s="668"/>
      <c r="B33" s="642"/>
      <c r="C33" s="166" t="s">
        <v>39</v>
      </c>
      <c r="D33" s="167"/>
      <c r="E33" s="168" t="s">
        <v>40</v>
      </c>
      <c r="F33" s="192"/>
      <c r="G33" s="193"/>
      <c r="H33" s="194"/>
      <c r="I33" s="165">
        <f>J33*1000/(I71*1.732*I73)</f>
        <v>4.066682201392676</v>
      </c>
      <c r="J33" s="162">
        <v>0.036</v>
      </c>
      <c r="K33" s="163"/>
      <c r="L33" s="165">
        <f>M33*1000/(L71*1.732*L73)</f>
        <v>1.933508781352382</v>
      </c>
      <c r="M33" s="162">
        <v>0.018</v>
      </c>
      <c r="N33" s="163"/>
      <c r="O33" s="165">
        <f>P33*1000/(O71*1.732*O73)</f>
        <v>4.092625947494065</v>
      </c>
      <c r="P33" s="162">
        <v>0.036</v>
      </c>
      <c r="Q33" s="164"/>
      <c r="R33" s="165">
        <f>S33*1000/(R71*1.732*R73)</f>
        <v>4.000388659982699</v>
      </c>
      <c r="S33" s="162">
        <v>0.036</v>
      </c>
      <c r="T33" s="163"/>
      <c r="U33" s="165">
        <f>V33*1000/(U71*1.732*U73)</f>
        <v>6.119419242636197</v>
      </c>
      <c r="V33" s="162">
        <v>0.054</v>
      </c>
      <c r="W33" s="163"/>
      <c r="X33" s="165">
        <f>Y33*1000/(X71*1.732*X73)</f>
        <v>5.863580286486716</v>
      </c>
      <c r="Y33" s="162">
        <v>0.054</v>
      </c>
      <c r="Z33" s="163"/>
      <c r="AA33" s="165">
        <f>AB33*1000/(AA71*1.732*AA73)</f>
        <v>1.8841527429872464</v>
      </c>
      <c r="AB33" s="162">
        <v>0.018</v>
      </c>
      <c r="AC33" s="164"/>
      <c r="AD33" s="165">
        <f>AE33*1000/(AD71*1.732*AD73)</f>
        <v>1.8986790594433378</v>
      </c>
      <c r="AE33" s="162">
        <v>0.018</v>
      </c>
      <c r="AF33" s="163"/>
      <c r="AG33" s="165">
        <f>AH33*1000/(AG71*1.732*AG73)</f>
        <v>1.807410382568531</v>
      </c>
      <c r="AH33" s="162">
        <v>0.018</v>
      </c>
      <c r="AI33" s="163"/>
      <c r="AJ33" s="165">
        <f>AK33*1000/(AJ71*1.732*AJ73)</f>
        <v>1.908231372290598</v>
      </c>
      <c r="AK33" s="162">
        <v>0.018</v>
      </c>
      <c r="AL33" s="163"/>
      <c r="AM33" s="165">
        <f>AN33*1000/(AM71*1.732*AM73)</f>
        <v>0</v>
      </c>
      <c r="AN33" s="162">
        <v>0</v>
      </c>
      <c r="AO33" s="164"/>
      <c r="AP33" s="165">
        <f>AQ33*1000/(AP71*1.732*AP73)</f>
        <v>1.868334328048369</v>
      </c>
      <c r="AQ33" s="162">
        <v>0.018</v>
      </c>
      <c r="AR33" s="163"/>
      <c r="AS33" s="165">
        <f>AT33*1000/(AS71*1.732*AS73)</f>
        <v>1.965691261541338</v>
      </c>
      <c r="AT33" s="162">
        <v>0.018</v>
      </c>
      <c r="AU33" s="163"/>
      <c r="AV33" s="165">
        <f>AW33*1000/(AV71*1.732*AV73)</f>
        <v>1.9784141823280132</v>
      </c>
      <c r="AW33" s="162">
        <v>0.018</v>
      </c>
      <c r="AX33" s="163"/>
      <c r="AY33" s="165">
        <f>AZ33*1000/(AY71*1.732*AY73)</f>
        <v>1.9617580979630498</v>
      </c>
      <c r="AZ33" s="162">
        <v>0.018</v>
      </c>
      <c r="BA33" s="164"/>
      <c r="BB33" s="165">
        <f>BC33*1000/(BB71*1.732*BB73)</f>
        <v>1.9784141823280132</v>
      </c>
      <c r="BC33" s="162">
        <v>0.018</v>
      </c>
      <c r="BD33" s="163"/>
      <c r="BE33" s="165">
        <f>BF33*1000/(BE71*1.732*BE73)</f>
        <v>11.751471523616583</v>
      </c>
      <c r="BF33" s="162">
        <v>0.108</v>
      </c>
      <c r="BG33" s="163"/>
      <c r="BH33" s="165">
        <f>BI33*1000/(BH71*1.732*BH73)</f>
        <v>1.9174202874059616</v>
      </c>
      <c r="BI33" s="162">
        <v>0.018</v>
      </c>
      <c r="BJ33" s="163"/>
      <c r="BK33" s="165">
        <f>BL33*1000/(BK71*1.732*BK73)</f>
        <v>1.8805388136524777</v>
      </c>
      <c r="BL33" s="162">
        <v>0.018</v>
      </c>
      <c r="BM33" s="164"/>
      <c r="BN33" s="165">
        <f>BO33*1000/(BN71*1.732*BN73)</f>
        <v>2.026916642242321</v>
      </c>
      <c r="BO33" s="162">
        <v>0.018</v>
      </c>
      <c r="BP33" s="163"/>
      <c r="BQ33" s="165">
        <f>BR33*1000/(BQ71*1.732*BQ73)</f>
        <v>2.291139704534624</v>
      </c>
      <c r="BR33" s="162">
        <v>0.018</v>
      </c>
      <c r="BS33" s="163"/>
      <c r="BT33" s="165">
        <f>BU33*1000/(BT71*1.732*BT73)</f>
        <v>1.9795447047179153</v>
      </c>
      <c r="BU33" s="162">
        <v>0.018</v>
      </c>
      <c r="BV33" s="163"/>
      <c r="BW33" s="165">
        <f>BX33*1000/(BW71*1.732*BW73)</f>
        <v>6.0294782531681435</v>
      </c>
      <c r="BX33" s="162">
        <v>0.054</v>
      </c>
      <c r="BY33" s="164"/>
      <c r="BZ33" s="165">
        <f>CA33*1000/(BZ71*1.732*BZ73)</f>
        <v>1.8775490858088333</v>
      </c>
      <c r="CA33" s="162">
        <v>0.018</v>
      </c>
      <c r="CB33" s="163"/>
      <c r="CC33" s="191">
        <f t="shared" si="1"/>
        <v>0.6660000000000003</v>
      </c>
    </row>
    <row r="34" spans="1:81" ht="12" customHeight="1">
      <c r="A34" s="668"/>
      <c r="B34" s="642"/>
      <c r="C34" s="166" t="s">
        <v>41</v>
      </c>
      <c r="D34" s="167"/>
      <c r="E34" s="169" t="s">
        <v>42</v>
      </c>
      <c r="F34" s="192"/>
      <c r="G34" s="193"/>
      <c r="H34" s="194"/>
      <c r="I34" s="161">
        <f>J34*1000/(I71*1.732*I73)</f>
        <v>10.166705503481689</v>
      </c>
      <c r="J34" s="162">
        <v>0.09</v>
      </c>
      <c r="K34" s="163"/>
      <c r="L34" s="161">
        <f>M34*1000/(L71*1.732*L73)</f>
        <v>9.66754390676191</v>
      </c>
      <c r="M34" s="162">
        <v>0.09</v>
      </c>
      <c r="N34" s="163"/>
      <c r="O34" s="161">
        <f>P34*1000/(O71*1.732*O73)</f>
        <v>10.231564868735163</v>
      </c>
      <c r="P34" s="162">
        <v>0.09</v>
      </c>
      <c r="Q34" s="164"/>
      <c r="R34" s="161">
        <f>S34*1000/(R71*1.732*R73)</f>
        <v>10.000971649956748</v>
      </c>
      <c r="S34" s="162">
        <v>0.09</v>
      </c>
      <c r="T34" s="163"/>
      <c r="U34" s="161">
        <f>V34*1000/(U71*1.732*U73)</f>
        <v>10.199032071060328</v>
      </c>
      <c r="V34" s="162">
        <v>0.09</v>
      </c>
      <c r="W34" s="163"/>
      <c r="X34" s="161">
        <f>Y34*1000/(X71*1.732*X73)</f>
        <v>9.772633810811193</v>
      </c>
      <c r="Y34" s="162">
        <v>0.09</v>
      </c>
      <c r="Z34" s="163"/>
      <c r="AA34" s="161">
        <f>AB34*1000/(AA71*1.732*AA73)</f>
        <v>9.420763714936232</v>
      </c>
      <c r="AB34" s="162">
        <v>0.09</v>
      </c>
      <c r="AC34" s="164"/>
      <c r="AD34" s="161">
        <f>AE34*1000/(AD71*1.732*AD73)</f>
        <v>9.493395297216688</v>
      </c>
      <c r="AE34" s="162">
        <v>0.09</v>
      </c>
      <c r="AF34" s="163"/>
      <c r="AG34" s="161">
        <f>AH34*1000/(AG71*1.732*AG73)</f>
        <v>9.037051912842655</v>
      </c>
      <c r="AH34" s="162">
        <v>0.09</v>
      </c>
      <c r="AI34" s="163"/>
      <c r="AJ34" s="161">
        <f>AK34*1000/(AJ71*1.732*AJ73)</f>
        <v>9.54115686145299</v>
      </c>
      <c r="AK34" s="162">
        <v>0.09</v>
      </c>
      <c r="AL34" s="163"/>
      <c r="AM34" s="161">
        <f>AN34*1000/(AM71*1.732*AM73)</f>
        <v>9.432734624391024</v>
      </c>
      <c r="AN34" s="162">
        <v>0.09</v>
      </c>
      <c r="AO34" s="164"/>
      <c r="AP34" s="161">
        <f>AQ34*1000/(AP71*1.732*AP73)</f>
        <v>9.341671640241845</v>
      </c>
      <c r="AQ34" s="162">
        <v>0.09</v>
      </c>
      <c r="AR34" s="163"/>
      <c r="AS34" s="161">
        <f>AT34*1000/(AS71*1.732*AS73)</f>
        <v>9.82845630770669</v>
      </c>
      <c r="AT34" s="162">
        <v>0.09</v>
      </c>
      <c r="AU34" s="163"/>
      <c r="AV34" s="161">
        <f>AW34*1000/(AV71*1.732*AV73)</f>
        <v>9.892070911640067</v>
      </c>
      <c r="AW34" s="162">
        <v>0.09</v>
      </c>
      <c r="AX34" s="163"/>
      <c r="AY34" s="161">
        <f>AZ34*1000/(AY71*1.732*AY73)</f>
        <v>9.80879048981525</v>
      </c>
      <c r="AZ34" s="162">
        <v>0.09</v>
      </c>
      <c r="BA34" s="164"/>
      <c r="BB34" s="161">
        <f>BC34*1000/(BB71*1.732*BB73)</f>
        <v>9.892070911640067</v>
      </c>
      <c r="BC34" s="162">
        <v>0.09</v>
      </c>
      <c r="BD34" s="163"/>
      <c r="BE34" s="161">
        <f>BF34*1000/(BE71*1.732*BE73)</f>
        <v>9.792892936347153</v>
      </c>
      <c r="BF34" s="162">
        <v>0.09</v>
      </c>
      <c r="BG34" s="163"/>
      <c r="BH34" s="161">
        <f>BI34*1000/(BH71*1.732*BH73)</f>
        <v>9.587101437029808</v>
      </c>
      <c r="BI34" s="162">
        <v>0.09</v>
      </c>
      <c r="BJ34" s="163"/>
      <c r="BK34" s="161">
        <f>BL34*1000/(BK71*1.732*BK73)</f>
        <v>9.402694068262388</v>
      </c>
      <c r="BL34" s="162">
        <v>0.09</v>
      </c>
      <c r="BM34" s="164"/>
      <c r="BN34" s="161">
        <f>BO34*1000/(BN71*1.732*BN73)</f>
        <v>10.134583211211606</v>
      </c>
      <c r="BO34" s="162">
        <v>0.09</v>
      </c>
      <c r="BP34" s="163"/>
      <c r="BQ34" s="161">
        <f>BR34*1000/(BQ71*1.732*BQ73)</f>
        <v>11.455698522673119</v>
      </c>
      <c r="BR34" s="162">
        <v>0.09</v>
      </c>
      <c r="BS34" s="163"/>
      <c r="BT34" s="161">
        <f>BU34*1000/(BT71*1.732*BT73)</f>
        <v>9.897723523589576</v>
      </c>
      <c r="BU34" s="162">
        <v>0.09</v>
      </c>
      <c r="BV34" s="163"/>
      <c r="BW34" s="161">
        <f>BX34*1000/(BW71*1.732*BW73)</f>
        <v>10.049130421946906</v>
      </c>
      <c r="BX34" s="162">
        <v>0.09</v>
      </c>
      <c r="BY34" s="164"/>
      <c r="BZ34" s="161">
        <f>CA34*1000/(BZ71*1.732*BZ73)</f>
        <v>9.387745429044166</v>
      </c>
      <c r="CA34" s="162">
        <v>0.09</v>
      </c>
      <c r="CB34" s="163"/>
      <c r="CC34" s="191">
        <f t="shared" si="1"/>
        <v>2.1600000000000006</v>
      </c>
    </row>
    <row r="35" spans="1:81" ht="12" customHeight="1">
      <c r="A35" s="668"/>
      <c r="B35" s="642"/>
      <c r="C35" s="166" t="s">
        <v>170</v>
      </c>
      <c r="D35" s="167"/>
      <c r="E35" s="169" t="s">
        <v>113</v>
      </c>
      <c r="F35" s="192"/>
      <c r="G35" s="193"/>
      <c r="H35" s="194"/>
      <c r="I35" s="161">
        <f>J35*1000/(I71*1.732*I73)</f>
        <v>69.69841439609114</v>
      </c>
      <c r="J35" s="158">
        <v>0.617</v>
      </c>
      <c r="K35" s="163"/>
      <c r="L35" s="161">
        <f>M35*1000/(L71*1.732*L73)</f>
        <v>63.48353832106987</v>
      </c>
      <c r="M35" s="162">
        <v>0.591</v>
      </c>
      <c r="N35" s="163"/>
      <c r="O35" s="161">
        <f>P35*1000/(O71*1.732*O73)</f>
        <v>67.07359191726384</v>
      </c>
      <c r="P35" s="158">
        <v>0.59</v>
      </c>
      <c r="Q35" s="164"/>
      <c r="R35" s="161">
        <f>S35*1000/(R71*1.732*R73)</f>
        <v>64.11734046694492</v>
      </c>
      <c r="S35" s="197">
        <v>0.577</v>
      </c>
      <c r="T35" s="163"/>
      <c r="U35" s="161">
        <f>V35*1000/(U71*1.732*U73)</f>
        <v>64.82051494051676</v>
      </c>
      <c r="V35" s="162">
        <v>0.572</v>
      </c>
      <c r="W35" s="163"/>
      <c r="X35" s="161">
        <f>Y35*1000/(X71*1.732*X73)</f>
        <v>61.67617782823064</v>
      </c>
      <c r="Y35" s="162">
        <v>0.568</v>
      </c>
      <c r="Z35" s="163"/>
      <c r="AA35" s="161">
        <f>AB35*1000/(AA71*1.732*AA73)</f>
        <v>61.44431445186187</v>
      </c>
      <c r="AB35" s="162">
        <v>0.587</v>
      </c>
      <c r="AC35" s="164"/>
      <c r="AD35" s="161">
        <f>AE35*1000/(AD71*1.732*AD73)</f>
        <v>71.20046472912517</v>
      </c>
      <c r="AE35" s="162">
        <v>0.675</v>
      </c>
      <c r="AF35" s="163"/>
      <c r="AG35" s="161">
        <f>AH35*1000/(AG71*1.732*AG73)</f>
        <v>67.37624259463801</v>
      </c>
      <c r="AH35" s="162">
        <v>0.671</v>
      </c>
      <c r="AI35" s="163"/>
      <c r="AJ35" s="161">
        <f>AK35*1000/(AJ71*1.732*AJ73)</f>
        <v>71.66468931491357</v>
      </c>
      <c r="AK35" s="162">
        <v>0.676</v>
      </c>
      <c r="AL35" s="163"/>
      <c r="AM35" s="161">
        <f>AN35*1000/(AM71*1.732*AM73)</f>
        <v>66.65799134569656</v>
      </c>
      <c r="AN35" s="162">
        <v>0.636</v>
      </c>
      <c r="AO35" s="164"/>
      <c r="AP35" s="161">
        <f>AQ35*1000/(AP71*1.732*AP73)</f>
        <v>71.72327892674572</v>
      </c>
      <c r="AQ35" s="162">
        <v>0.691</v>
      </c>
      <c r="AR35" s="163"/>
      <c r="AS35" s="161">
        <f>AT35*1000/(AS71*1.732*AS73)</f>
        <v>94.2439754838986</v>
      </c>
      <c r="AT35" s="162">
        <v>0.863</v>
      </c>
      <c r="AU35" s="163"/>
      <c r="AV35" s="161">
        <f>AW35*1000/(AV71*1.732*AV73)</f>
        <v>99.69009240952822</v>
      </c>
      <c r="AW35" s="162">
        <v>0.907</v>
      </c>
      <c r="AX35" s="163"/>
      <c r="AY35" s="161">
        <f>AZ35*1000/(AY71*1.732*AY73)</f>
        <v>104.08216575303959</v>
      </c>
      <c r="AZ35" s="162">
        <v>0.955</v>
      </c>
      <c r="BA35" s="164"/>
      <c r="BB35" s="161">
        <f>BC35*1000/(BB71*1.732*BB73)</f>
        <v>98.70088531836421</v>
      </c>
      <c r="BC35" s="162">
        <v>0.898</v>
      </c>
      <c r="BD35" s="163"/>
      <c r="BE35" s="161">
        <f>BF35*1000/(BE71*1.732*BE73)</f>
        <v>101.51965677346548</v>
      </c>
      <c r="BF35" s="162">
        <v>0.933</v>
      </c>
      <c r="BG35" s="163"/>
      <c r="BH35" s="161">
        <f>BI35*1000/(BH71*1.732*BH73)</f>
        <v>105.35159245802755</v>
      </c>
      <c r="BI35" s="162">
        <v>0.989</v>
      </c>
      <c r="BJ35" s="163"/>
      <c r="BK35" s="161">
        <f>BL35*1000/(BK71*1.732*BK73)</f>
        <v>96.4298513889576</v>
      </c>
      <c r="BL35" s="162">
        <v>0.923</v>
      </c>
      <c r="BM35" s="164"/>
      <c r="BN35" s="161">
        <f>BO35*1000/(BN71*1.732*BN73)</f>
        <v>110.12913756183278</v>
      </c>
      <c r="BO35" s="162">
        <v>0.978</v>
      </c>
      <c r="BP35" s="163"/>
      <c r="BQ35" s="161">
        <f>BR35*1000/(BQ71*1.732*BQ73)</f>
        <v>85.9177389200484</v>
      </c>
      <c r="BR35" s="162">
        <v>0.675</v>
      </c>
      <c r="BS35" s="163"/>
      <c r="BT35" s="161">
        <f>BU35*1000/(BT71*1.732*BT73)</f>
        <v>79.73166171780493</v>
      </c>
      <c r="BU35" s="162">
        <v>0.725</v>
      </c>
      <c r="BV35" s="163"/>
      <c r="BW35" s="161">
        <f>BX35*1000/(BW71*1.732*BW73)</f>
        <v>77.26664724430287</v>
      </c>
      <c r="BX35" s="162">
        <v>0.692</v>
      </c>
      <c r="BY35" s="164"/>
      <c r="BZ35" s="161">
        <f>CA35*1000/(BZ71*1.732*BZ73)</f>
        <v>81.15184381995957</v>
      </c>
      <c r="CA35" s="162">
        <v>0.778</v>
      </c>
      <c r="CB35" s="163"/>
      <c r="CC35" s="191">
        <f t="shared" si="1"/>
        <v>17.767</v>
      </c>
    </row>
    <row r="36" spans="1:81" ht="12.75" customHeight="1">
      <c r="A36" s="668"/>
      <c r="B36" s="642"/>
      <c r="C36" s="643" t="s">
        <v>43</v>
      </c>
      <c r="D36" s="644"/>
      <c r="E36" s="169" t="s">
        <v>44</v>
      </c>
      <c r="F36" s="192"/>
      <c r="G36" s="193"/>
      <c r="H36" s="194"/>
      <c r="I36" s="161">
        <f>J36*1000/(I71*1.732*I73)</f>
        <v>14.120424310391234</v>
      </c>
      <c r="J36" s="162">
        <v>0.125</v>
      </c>
      <c r="K36" s="163"/>
      <c r="L36" s="161">
        <f>M36*1000/(L71*1.732*L73)</f>
        <v>13.427144314947098</v>
      </c>
      <c r="M36" s="162">
        <v>0.125</v>
      </c>
      <c r="N36" s="163"/>
      <c r="O36" s="161">
        <f>P36*1000/(O71*1.732*O73)</f>
        <v>11.254721355608678</v>
      </c>
      <c r="P36" s="162">
        <v>0.099</v>
      </c>
      <c r="Q36" s="164"/>
      <c r="R36" s="161">
        <f>S36*1000/(R71*1.732*R73)</f>
        <v>12.001165979948098</v>
      </c>
      <c r="S36" s="162">
        <v>0.108</v>
      </c>
      <c r="T36" s="163"/>
      <c r="U36" s="161">
        <f>V36*1000/(U71*1.732*U73)</f>
        <v>9.859064335358317</v>
      </c>
      <c r="V36" s="162">
        <v>0.087</v>
      </c>
      <c r="W36" s="163"/>
      <c r="X36" s="161">
        <f>Y36*1000/(X71*1.732*X73)</f>
        <v>7.70952222852883</v>
      </c>
      <c r="Y36" s="162">
        <v>0.071</v>
      </c>
      <c r="Z36" s="163"/>
      <c r="AA36" s="161">
        <f>AB36*1000/(AA71*1.732*AA73)</f>
        <v>7.431935819560805</v>
      </c>
      <c r="AB36" s="162">
        <v>0.071</v>
      </c>
      <c r="AC36" s="164"/>
      <c r="AD36" s="161">
        <f>AE36*1000/(AD71*1.732*AD73)</f>
        <v>7.700198407742425</v>
      </c>
      <c r="AE36" s="162">
        <v>0.073</v>
      </c>
      <c r="AF36" s="163"/>
      <c r="AG36" s="161">
        <f>AH36*1000/(AG71*1.732*AG73)</f>
        <v>9.338286976604078</v>
      </c>
      <c r="AH36" s="162">
        <v>0.093</v>
      </c>
      <c r="AI36" s="163"/>
      <c r="AJ36" s="161">
        <f>AK36*1000/(AJ71*1.732*AJ73)</f>
        <v>9.435144007436845</v>
      </c>
      <c r="AK36" s="162">
        <v>0.089</v>
      </c>
      <c r="AL36" s="163"/>
      <c r="AM36" s="161">
        <f>AN36*1000/(AM71*1.732*AM73)</f>
        <v>8.699077486938387</v>
      </c>
      <c r="AN36" s="162">
        <v>0.083</v>
      </c>
      <c r="AO36" s="164"/>
      <c r="AP36" s="161">
        <f>AQ36*1000/(AP71*1.732*AP73)</f>
        <v>8.40750447621766</v>
      </c>
      <c r="AQ36" s="162">
        <v>0.081</v>
      </c>
      <c r="AR36" s="163"/>
      <c r="AS36" s="161">
        <f>AT36*1000/(AS71*1.732*AS73)</f>
        <v>10.15607151796358</v>
      </c>
      <c r="AT36" s="162">
        <v>0.093</v>
      </c>
      <c r="AU36" s="163"/>
      <c r="AV36" s="161">
        <f>AW36*1000/(AV71*1.732*AV73)</f>
        <v>10.991189901822295</v>
      </c>
      <c r="AW36" s="162">
        <v>0.1</v>
      </c>
      <c r="AX36" s="163"/>
      <c r="AY36" s="161">
        <f>AZ36*1000/(AY71*1.732*AY73)</f>
        <v>10.353723294804986</v>
      </c>
      <c r="AZ36" s="162">
        <v>0.095</v>
      </c>
      <c r="BA36" s="164"/>
      <c r="BB36" s="161">
        <f>BC36*1000/(BB71*1.732*BB73)</f>
        <v>9.452423315567174</v>
      </c>
      <c r="BC36" s="162">
        <v>0.086</v>
      </c>
      <c r="BD36" s="163"/>
      <c r="BE36" s="161">
        <f>BF36*1000/(BE71*1.732*BE73)</f>
        <v>9.684083014832185</v>
      </c>
      <c r="BF36" s="162">
        <v>0.089</v>
      </c>
      <c r="BG36" s="163"/>
      <c r="BH36" s="161">
        <f>BI36*1000/(BH71*1.732*BH73)</f>
        <v>8.308821245425834</v>
      </c>
      <c r="BI36" s="162">
        <v>0.078</v>
      </c>
      <c r="BJ36" s="163"/>
      <c r="BK36" s="161">
        <f>BL36*1000/(BK71*1.732*BK73)</f>
        <v>7.208732119001165</v>
      </c>
      <c r="BL36" s="162">
        <v>0.069</v>
      </c>
      <c r="BM36" s="164"/>
      <c r="BN36" s="161">
        <f>BO36*1000/(BN71*1.732*BN73)</f>
        <v>7.094208247848124</v>
      </c>
      <c r="BO36" s="162">
        <v>0.063</v>
      </c>
      <c r="BP36" s="163"/>
      <c r="BQ36" s="161">
        <f>BR36*1000/(BQ71*1.732*BQ73)</f>
        <v>10.94655636610987</v>
      </c>
      <c r="BR36" s="162">
        <v>0.086</v>
      </c>
      <c r="BS36" s="163"/>
      <c r="BT36" s="161">
        <f>BU36*1000/(BT71*1.732*BT73)</f>
        <v>13.086989992301774</v>
      </c>
      <c r="BU36" s="162">
        <v>0.119</v>
      </c>
      <c r="BV36" s="163"/>
      <c r="BW36" s="161">
        <f>BX36*1000/(BW71*1.732*BW73)</f>
        <v>13.622154571972473</v>
      </c>
      <c r="BX36" s="162">
        <v>0.122</v>
      </c>
      <c r="BY36" s="164"/>
      <c r="BZ36" s="161">
        <f>CA36*1000/(BZ71*1.732*BZ73)</f>
        <v>16.167783794464953</v>
      </c>
      <c r="CA36" s="162">
        <v>0.155</v>
      </c>
      <c r="CB36" s="163"/>
      <c r="CC36" s="191">
        <f t="shared" si="1"/>
        <v>2.26</v>
      </c>
    </row>
    <row r="37" spans="1:81" ht="12.75" customHeight="1">
      <c r="A37" s="668"/>
      <c r="B37" s="642"/>
      <c r="C37" s="639" t="s">
        <v>128</v>
      </c>
      <c r="D37" s="640"/>
      <c r="E37" s="170"/>
      <c r="F37" s="192"/>
      <c r="G37" s="193"/>
      <c r="H37" s="194"/>
      <c r="I37" s="171">
        <f>SUM(I24:I36)</f>
        <v>378.2014447295188</v>
      </c>
      <c r="J37" s="172">
        <f>J24+J25+J26+J27+J28+J29+J30+J31+J32+J33+J34+J35+J36</f>
        <v>3.348</v>
      </c>
      <c r="K37" s="173"/>
      <c r="L37" s="174">
        <f>SUM(L24:L36)</f>
        <v>391.1058596057791</v>
      </c>
      <c r="M37" s="172">
        <f>M24+M25+M26+M27+M28+M29+M30+M31+M32+M33+M34+M35+M36</f>
        <v>3.641</v>
      </c>
      <c r="N37" s="173"/>
      <c r="O37" s="174">
        <f>SUM(O24:O36)</f>
        <v>409.26259474940656</v>
      </c>
      <c r="P37" s="172">
        <f>P24+P25+P26+P27+P28+P29+P30+P31+P32+P33+P34+P35+P36</f>
        <v>3.6</v>
      </c>
      <c r="Q37" s="175"/>
      <c r="R37" s="171">
        <f>SUM(R24:R36)</f>
        <v>410.92881290600064</v>
      </c>
      <c r="S37" s="172">
        <f>S24+S25+S26+S27+S28+S29+S30+S31+S32+S33+S34+S35+S36</f>
        <v>3.6979999999999995</v>
      </c>
      <c r="T37" s="163"/>
      <c r="U37" s="171">
        <f>SUM(U24:U36)</f>
        <v>354.6996709157648</v>
      </c>
      <c r="V37" s="172">
        <f>V24+V25+V26+V27+V28+V29+V30+V31+V32+V33+V34+V35+V36</f>
        <v>3.13</v>
      </c>
      <c r="W37" s="173"/>
      <c r="X37" s="174">
        <f>SUM(X24:X36)</f>
        <v>322.0625764762889</v>
      </c>
      <c r="Y37" s="172">
        <f>Y24+Y25+Y26+Y27+Y28+Y29+Y30+Y31+Y32+Y33+Y34+Y35+Y36</f>
        <v>2.9659999999999997</v>
      </c>
      <c r="Z37" s="173"/>
      <c r="AA37" s="174">
        <f>SUM(AA24:AA36)</f>
        <v>277.389153828678</v>
      </c>
      <c r="AB37" s="172">
        <f>AB24+AB25+AB26+AB27+AB28+AB29+AB30+AB31+AB32+AB33+AB34+AB35+AB36</f>
        <v>2.65</v>
      </c>
      <c r="AC37" s="175"/>
      <c r="AD37" s="171">
        <f>SUM(AD24:AD36)</f>
        <v>252.62979707593303</v>
      </c>
      <c r="AE37" s="172">
        <f>AE24+AE25+AE26+AE27+AE28+AE29+AE30+AE31+AE32+AE33+AE34+AE35+AE36</f>
        <v>2.395</v>
      </c>
      <c r="AF37" s="163"/>
      <c r="AG37" s="171">
        <f>SUM(AG24:AG36)</f>
        <v>259.06215483482276</v>
      </c>
      <c r="AH37" s="172">
        <f>AH24+AH25+AH26+AH27+AH28+AH29+AH30+AH31+AH32+AH33+AH34+AH35+AH36</f>
        <v>2.7119999999999997</v>
      </c>
      <c r="AI37" s="173"/>
      <c r="AJ37" s="174">
        <f>SUM(AJ24:AJ36)</f>
        <v>354.9310352460512</v>
      </c>
      <c r="AK37" s="172">
        <f>AK24+AK25+AK26+AK27+AK28+AK29+AK30+AK31+AK32+AK33+AK34+AK35+AK36</f>
        <v>3.348</v>
      </c>
      <c r="AL37" s="173"/>
      <c r="AM37" s="174">
        <f>SUM(AM24:AM36)</f>
        <v>419.0230336479479</v>
      </c>
      <c r="AN37" s="172">
        <f>AN24+AN25+AN26+AN27+AN28+AN29+AN30+AN31+AN32+AN33+AN34+AN35+AN36</f>
        <v>3.998</v>
      </c>
      <c r="AO37" s="175"/>
      <c r="AP37" s="171">
        <f>SUM(AP24:AP36)</f>
        <v>397.33243376495307</v>
      </c>
      <c r="AQ37" s="172">
        <f>AQ24+AQ25+AQ26+AQ27+AQ28+AQ29+AQ30+AQ31+AQ32+AQ33+AQ34+AQ35+AQ36</f>
        <v>3.8279999999999994</v>
      </c>
      <c r="AR37" s="163"/>
      <c r="AS37" s="171">
        <f>SUM(AS24:AS36)</f>
        <v>405.1508100176868</v>
      </c>
      <c r="AT37" s="172">
        <f>AT24+AT25+AT26+AT27+AT28+AT29+AT30+AT31+AT32+AT33+AT34+AT35+AT36</f>
        <v>3.709999999999999</v>
      </c>
      <c r="AU37" s="173"/>
      <c r="AV37" s="174">
        <f>SUM(AV24:AV36)</f>
        <v>464.37777335199195</v>
      </c>
      <c r="AW37" s="172">
        <f>AW24+AW25+AW26+AW27+AW28+AW29+AW30+AW31+AW32+AW33+AW34+AW35+AW36</f>
        <v>4.225</v>
      </c>
      <c r="AX37" s="173"/>
      <c r="AY37" s="174">
        <f>SUM(AY24:AY36)</f>
        <v>622.8581961032685</v>
      </c>
      <c r="AZ37" s="172">
        <f>AZ24+AZ25+AZ26+AZ27+AZ28+AZ29+AZ30+AZ31+AZ32+AZ33+AZ34+AZ35+AZ36</f>
        <v>5.714999999999999</v>
      </c>
      <c r="BA37" s="175"/>
      <c r="BB37" s="171">
        <f>SUM(BB24:BB36)</f>
        <v>721.5716170546337</v>
      </c>
      <c r="BC37" s="172">
        <f>BC24+BC25+BC26+BC27+BC28+BC29+BC30+BC31+BC32+BC33+BC34+BC35+BC36</f>
        <v>6.5649999999999995</v>
      </c>
      <c r="BD37" s="163"/>
      <c r="BE37" s="171">
        <f>SUM(BE24:BE36)</f>
        <v>750.2444088457069</v>
      </c>
      <c r="BF37" s="172">
        <f>BF24+BF25+BF26+BF27+BF28+BF29+BF30+BF31+BF32+BF33+BF34+BF35+BF36</f>
        <v>6.895</v>
      </c>
      <c r="BG37" s="173"/>
      <c r="BH37" s="174">
        <f>SUM(BH24:BH36)</f>
        <v>710.9368332304105</v>
      </c>
      <c r="BI37" s="172">
        <f>BI24+BI25+BI26+BI27+BI28+BI29+BI30+BI31+BI32+BI33+BI34+BI35+BI36</f>
        <v>6.6739999999999995</v>
      </c>
      <c r="BJ37" s="173"/>
      <c r="BK37" s="174">
        <f>SUM(BK24:BK36)</f>
        <v>650.6664295237573</v>
      </c>
      <c r="BL37" s="172">
        <f>BL24+BL25+BL26+BL27+BL28+BL29+BL30+BL31+BL32+BL33+BL34+BL35+BL36</f>
        <v>6.228</v>
      </c>
      <c r="BM37" s="175"/>
      <c r="BN37" s="171">
        <f>SUM(BN24:BN36)</f>
        <v>364.8449956036178</v>
      </c>
      <c r="BO37" s="172">
        <f>BO24+BO25+BO26+BO27+BO28+BO29+BO30+BO31+BO32+BO33+BO34+BO35+BO36</f>
        <v>3.2399999999999998</v>
      </c>
      <c r="BP37" s="163"/>
      <c r="BQ37" s="171">
        <f>SUM(BQ24:BQ36)</f>
        <v>404.51344338950196</v>
      </c>
      <c r="BR37" s="172">
        <f>BR24+BR25+BR26+BR27+BR28+BR29+BR30+BR31+BR32+BR33+BR34+BR35+BR36</f>
        <v>3.1779999999999995</v>
      </c>
      <c r="BS37" s="173"/>
      <c r="BT37" s="174">
        <f>SUM(BT24:BT36)</f>
        <v>544.4847685032445</v>
      </c>
      <c r="BU37" s="172">
        <f>BU24+BU25+BU26+BU27+BU28+BU29+BU30+BU31+BU32+BU33+BU34+BU35+BU36</f>
        <v>4.951</v>
      </c>
      <c r="BV37" s="173"/>
      <c r="BW37" s="174">
        <f>SUM(BW24:BW36)</f>
        <v>669.9420281297937</v>
      </c>
      <c r="BX37" s="172">
        <f>BX24+BX25+BX26+BX27+BX28+BX29+BX30+BX31+BX32+BX33+BX34+BX35+BX36</f>
        <v>5.999999999999999</v>
      </c>
      <c r="BY37" s="175"/>
      <c r="BZ37" s="171">
        <f>SUM(BZ24:BZ36)</f>
        <v>652.1353824709347</v>
      </c>
      <c r="CA37" s="172">
        <f>CA24+CA25+CA26+CA27+CA28+CA29+CA30+CA31+CA32+CA33+CA34+CA35+CA36</f>
        <v>6.252</v>
      </c>
      <c r="CB37" s="163"/>
      <c r="CC37" s="198">
        <f t="shared" si="1"/>
        <v>102.94699999999996</v>
      </c>
    </row>
    <row r="38" spans="1:81" ht="12" customHeight="1">
      <c r="A38" s="668"/>
      <c r="B38" s="642"/>
      <c r="C38" s="176" t="s">
        <v>45</v>
      </c>
      <c r="D38" s="177"/>
      <c r="E38" s="199" t="s">
        <v>107</v>
      </c>
      <c r="F38" s="192"/>
      <c r="G38" s="193"/>
      <c r="H38" s="194"/>
      <c r="I38" s="161">
        <f>J38*1000/(I72*1.732*I75)</f>
        <v>66.25887379855308</v>
      </c>
      <c r="J38" s="155">
        <v>0.63</v>
      </c>
      <c r="K38" s="163"/>
      <c r="L38" s="161">
        <f>M38*1000/(L72*1.732*L75)</f>
        <v>67.16478739301725</v>
      </c>
      <c r="M38" s="155">
        <v>0.618</v>
      </c>
      <c r="N38" s="163"/>
      <c r="O38" s="161">
        <f>P38*1000/(O72*1.732*O75)</f>
        <v>61.46422861203462</v>
      </c>
      <c r="P38" s="155">
        <v>0.558</v>
      </c>
      <c r="Q38" s="164"/>
      <c r="R38" s="161">
        <f>S38*1000/(R72*1.732*R75)</f>
        <v>57.0050465846988</v>
      </c>
      <c r="S38" s="155">
        <v>0.522</v>
      </c>
      <c r="T38" s="163"/>
      <c r="U38" s="161">
        <f>V38*1000/(U72*1.732*U75)</f>
        <v>64.99081034231583</v>
      </c>
      <c r="V38" s="155">
        <v>0.606</v>
      </c>
      <c r="W38" s="163"/>
      <c r="X38" s="161">
        <f>Y38*1000/(X72*1.732*X75)</f>
        <v>42.557779278333555</v>
      </c>
      <c r="Y38" s="155">
        <v>0.408</v>
      </c>
      <c r="Z38" s="163"/>
      <c r="AA38" s="161">
        <f>AB38*1000/(AA72*1.732*AA75)</f>
        <v>19.12093335989302</v>
      </c>
      <c r="AB38" s="155">
        <v>0.18</v>
      </c>
      <c r="AC38" s="164"/>
      <c r="AD38" s="161">
        <f>AE38*1000/(AD72*1.732*AD75)</f>
        <v>17.74882402820292</v>
      </c>
      <c r="AE38" s="155">
        <v>0.174</v>
      </c>
      <c r="AF38" s="163"/>
      <c r="AG38" s="161">
        <f>AH38*1000/(AG72*1.732*AG75)</f>
        <v>19.202900406077337</v>
      </c>
      <c r="AH38" s="155">
        <v>0.18</v>
      </c>
      <c r="AI38" s="163"/>
      <c r="AJ38" s="161">
        <f>AK38*1000/(AJ72*1.732*AJ75)</f>
        <v>59.58025451648551</v>
      </c>
      <c r="AK38" s="155">
        <v>0.552</v>
      </c>
      <c r="AL38" s="163"/>
      <c r="AM38" s="161">
        <f>AN38*1000/(AM72*1.732*AM75)</f>
        <v>73.50398069995478</v>
      </c>
      <c r="AN38" s="155">
        <v>0.672</v>
      </c>
      <c r="AO38" s="164"/>
      <c r="AP38" s="161">
        <f>AQ38*1000/(AP72*1.732*AP75)</f>
        <v>69.28406466512702</v>
      </c>
      <c r="AQ38" s="155">
        <v>0.66</v>
      </c>
      <c r="AR38" s="163"/>
      <c r="AS38" s="161">
        <f>AT38*1000/(AS72*1.732*AS75)</f>
        <v>57.800570021156354</v>
      </c>
      <c r="AT38" s="155">
        <v>0.516</v>
      </c>
      <c r="AU38" s="163"/>
      <c r="AV38" s="161">
        <f>AW38*1000/(AV72*1.732*AV75)</f>
        <v>71.91466270074105</v>
      </c>
      <c r="AW38" s="155">
        <v>0.642</v>
      </c>
      <c r="AX38" s="163"/>
      <c r="AY38" s="161">
        <f>AZ38*1000/(AY72*1.732*AY75)</f>
        <v>69.2944264485212</v>
      </c>
      <c r="AZ38" s="155">
        <v>0.642</v>
      </c>
      <c r="BA38" s="164"/>
      <c r="BB38" s="161">
        <f>BC38*1000/(BB72*1.732*BB75)</f>
        <v>69.60631612868575</v>
      </c>
      <c r="BC38" s="155">
        <v>0.648</v>
      </c>
      <c r="BD38" s="163"/>
      <c r="BE38" s="161">
        <f>BF38*1000/(BE72*1.732*BE75)</f>
        <v>76.72021949337771</v>
      </c>
      <c r="BF38" s="155">
        <v>0.726</v>
      </c>
      <c r="BG38" s="163"/>
      <c r="BH38" s="161">
        <f>BI38*1000/(BH72*1.732*BH75)</f>
        <v>76.47666324101777</v>
      </c>
      <c r="BI38" s="155">
        <v>0.726</v>
      </c>
      <c r="BJ38" s="163"/>
      <c r="BK38" s="161">
        <f>BL38*1000/(BK72*1.732*BK75)</f>
        <v>77.12109788490184</v>
      </c>
      <c r="BL38" s="155">
        <v>0.726</v>
      </c>
      <c r="BM38" s="164"/>
      <c r="BN38" s="161">
        <f>BO38*1000/(BN72*1.732*BN75)</f>
        <v>38.2450899164682</v>
      </c>
      <c r="BO38" s="155">
        <v>0.372</v>
      </c>
      <c r="BP38" s="163"/>
      <c r="BQ38" s="161">
        <f>BR38*1000/(BQ72*1.732*BQ75)</f>
        <v>50.325192242234365</v>
      </c>
      <c r="BR38" s="155">
        <v>0.462</v>
      </c>
      <c r="BS38" s="163"/>
      <c r="BT38" s="161">
        <f>BU38*1000/(BT72*1.732*BT75)</f>
        <v>56.8378641794647</v>
      </c>
      <c r="BU38" s="155">
        <v>0.528</v>
      </c>
      <c r="BV38" s="163"/>
      <c r="BW38" s="161">
        <f>BX38*1000/(BW72*1.732*BW75)</f>
        <v>64.58848202211898</v>
      </c>
      <c r="BX38" s="155">
        <v>0.6</v>
      </c>
      <c r="BY38" s="164"/>
      <c r="BZ38" s="161">
        <f>CA38*1000/(BZ72*1.732*BZ75)</f>
        <v>71.54980860426198</v>
      </c>
      <c r="CA38" s="155">
        <v>0.648</v>
      </c>
      <c r="CB38" s="163"/>
      <c r="CC38" s="191">
        <f t="shared" si="1"/>
        <v>12.995999999999999</v>
      </c>
    </row>
    <row r="39" spans="1:81" ht="12" customHeight="1">
      <c r="A39" s="668"/>
      <c r="B39" s="642"/>
      <c r="C39" s="176" t="s">
        <v>46</v>
      </c>
      <c r="D39" s="177"/>
      <c r="E39" s="199" t="s">
        <v>106</v>
      </c>
      <c r="F39" s="192"/>
      <c r="G39" s="193"/>
      <c r="H39" s="194"/>
      <c r="I39" s="161">
        <f>J39*1000/(I72*1.732*I75)</f>
        <v>69.41405826515086</v>
      </c>
      <c r="J39" s="158">
        <v>0.66</v>
      </c>
      <c r="K39" s="163"/>
      <c r="L39" s="161">
        <f>M39*1000/(L72*1.732*L75)</f>
        <v>73.03355522347508</v>
      </c>
      <c r="M39" s="158">
        <v>0.672</v>
      </c>
      <c r="N39" s="163"/>
      <c r="O39" s="161">
        <f>P39*1000/(O72*1.732*O75)</f>
        <v>72.69962524004094</v>
      </c>
      <c r="P39" s="158">
        <v>0.66</v>
      </c>
      <c r="Q39" s="164"/>
      <c r="R39" s="161">
        <f>S39*1000/(R72*1.732*R75)</f>
        <v>75.35149835908462</v>
      </c>
      <c r="S39" s="158">
        <v>0.69</v>
      </c>
      <c r="T39" s="163"/>
      <c r="U39" s="161">
        <f>V39*1000/(U72*1.732*U75)</f>
        <v>68.52991387580828</v>
      </c>
      <c r="V39" s="158">
        <v>0.639</v>
      </c>
      <c r="W39" s="163"/>
      <c r="X39" s="161">
        <f>Y39*1000/(X72*1.732*X75)</f>
        <v>65.40129315567435</v>
      </c>
      <c r="Y39" s="158">
        <v>0.627</v>
      </c>
      <c r="Z39" s="163"/>
      <c r="AA39" s="161">
        <f>AB39*1000/(AA72*1.732*AA75)</f>
        <v>64.3738089783065</v>
      </c>
      <c r="AB39" s="158">
        <v>0.606</v>
      </c>
      <c r="AC39" s="164"/>
      <c r="AD39" s="161">
        <f>AE39*1000/(AD72*1.732*AD75)</f>
        <v>62.732912513475846</v>
      </c>
      <c r="AE39" s="158">
        <v>0.615</v>
      </c>
      <c r="AF39" s="163"/>
      <c r="AG39" s="161">
        <f>AH39*1000/(AG72*1.732*AG75)</f>
        <v>67.85024810147326</v>
      </c>
      <c r="AH39" s="158">
        <v>0.636</v>
      </c>
      <c r="AI39" s="163"/>
      <c r="AJ39" s="161">
        <f>AK39*1000/(AJ72*1.732*AJ75)</f>
        <v>84.51329580871042</v>
      </c>
      <c r="AK39" s="158">
        <v>0.783</v>
      </c>
      <c r="AL39" s="163"/>
      <c r="AM39" s="161">
        <f>AN39*1000/(AM72*1.732*AM75)</f>
        <v>101.7242590044017</v>
      </c>
      <c r="AN39" s="158">
        <v>0.93</v>
      </c>
      <c r="AO39" s="164"/>
      <c r="AP39" s="161">
        <f>AQ39*1000/(AP72*1.732*AP75)</f>
        <v>75.58261599832039</v>
      </c>
      <c r="AQ39" s="158">
        <v>0.72</v>
      </c>
      <c r="AR39" s="163"/>
      <c r="AS39" s="161">
        <f>AT39*1000/(AS72*1.732*AS75)</f>
        <v>88.38110416025653</v>
      </c>
      <c r="AT39" s="158">
        <v>0.789</v>
      </c>
      <c r="AU39" s="163"/>
      <c r="AV39" s="161">
        <f>AW39*1000/(AV72*1.732*AV75)</f>
        <v>131.3954818504194</v>
      </c>
      <c r="AW39" s="158">
        <v>1.173</v>
      </c>
      <c r="AX39" s="163"/>
      <c r="AY39" s="161">
        <f>AZ39*1000/(AY72*1.732*AY75)</f>
        <v>130.81751535141382</v>
      </c>
      <c r="AZ39" s="158">
        <v>1.212</v>
      </c>
      <c r="BA39" s="164"/>
      <c r="BB39" s="161">
        <f>BC39*1000/(BB72*1.732*BB75)</f>
        <v>129.22283688705087</v>
      </c>
      <c r="BC39" s="158">
        <v>1.203</v>
      </c>
      <c r="BD39" s="163"/>
      <c r="BE39" s="161">
        <f>BF39*1000/(BE72*1.732*BE75)</f>
        <v>121.42084324778374</v>
      </c>
      <c r="BF39" s="158">
        <v>1.149</v>
      </c>
      <c r="BG39" s="163"/>
      <c r="BH39" s="161">
        <f>BI39*1000/(BH72*1.732*BH75)</f>
        <v>101.75820480829638</v>
      </c>
      <c r="BI39" s="158">
        <v>0.966</v>
      </c>
      <c r="BJ39" s="163"/>
      <c r="BK39" s="161">
        <f>BL39*1000/(BK72*1.732*BK75)</f>
        <v>95.2859845768002</v>
      </c>
      <c r="BL39" s="158">
        <v>0.897</v>
      </c>
      <c r="BM39" s="164"/>
      <c r="BN39" s="161">
        <f>BO39*1000/(BN72*1.732*BN75)</f>
        <v>90.67787447936816</v>
      </c>
      <c r="BO39" s="158">
        <v>0.882</v>
      </c>
      <c r="BP39" s="163"/>
      <c r="BQ39" s="161">
        <f>BR39*1000/(BQ72*1.732*BQ75)</f>
        <v>99.01644967140918</v>
      </c>
      <c r="BR39" s="158">
        <v>0.909</v>
      </c>
      <c r="BS39" s="163"/>
      <c r="BT39" s="161">
        <f>BU39*1000/(BT72*1.732*BT75)</f>
        <v>100.11214713428441</v>
      </c>
      <c r="BU39" s="158">
        <v>0.93</v>
      </c>
      <c r="BV39" s="163"/>
      <c r="BW39" s="161">
        <f>BX39*1000/(BW72*1.732*BW75)</f>
        <v>101.0809743646162</v>
      </c>
      <c r="BX39" s="158">
        <v>0.939</v>
      </c>
      <c r="BY39" s="164"/>
      <c r="BZ39" s="161">
        <f>CA39*1000/(BZ72*1.732*BZ75)</f>
        <v>103.34972353948953</v>
      </c>
      <c r="CA39" s="158">
        <v>0.936</v>
      </c>
      <c r="CB39" s="163"/>
      <c r="CC39" s="191">
        <f t="shared" si="1"/>
        <v>20.223</v>
      </c>
    </row>
    <row r="40" spans="1:81" ht="12" customHeight="1">
      <c r="A40" s="668"/>
      <c r="B40" s="642"/>
      <c r="C40" s="176" t="s">
        <v>47</v>
      </c>
      <c r="D40" s="177"/>
      <c r="E40" s="199" t="s">
        <v>133</v>
      </c>
      <c r="F40" s="192"/>
      <c r="G40" s="193"/>
      <c r="H40" s="194"/>
      <c r="I40" s="161">
        <f>J40*1000/(I72*1.732*I75)</f>
        <v>38.49325049249275</v>
      </c>
      <c r="J40" s="158">
        <v>0.366</v>
      </c>
      <c r="K40" s="163"/>
      <c r="L40" s="161">
        <f>M40*1000/(L72*1.732*L75)</f>
        <v>37.820948240728164</v>
      </c>
      <c r="M40" s="158">
        <v>0.348</v>
      </c>
      <c r="N40" s="163"/>
      <c r="O40" s="161">
        <f>P40*1000/(O72*1.732*O75)</f>
        <v>38.99343535602196</v>
      </c>
      <c r="P40" s="158">
        <v>0.354</v>
      </c>
      <c r="Q40" s="164"/>
      <c r="R40" s="161">
        <f>S40*1000/(R72*1.732*R75)</f>
        <v>39.96905565134054</v>
      </c>
      <c r="S40" s="158">
        <v>0.366</v>
      </c>
      <c r="T40" s="163"/>
      <c r="U40" s="161">
        <f>V40*1000/(U72*1.732*U75)</f>
        <v>37.96492881382805</v>
      </c>
      <c r="V40" s="158">
        <v>0.354</v>
      </c>
      <c r="W40" s="163"/>
      <c r="X40" s="161">
        <f>Y40*1000/(X72*1.732*X75)</f>
        <v>36.92513202090705</v>
      </c>
      <c r="Y40" s="158">
        <v>0.354</v>
      </c>
      <c r="Z40" s="163"/>
      <c r="AA40" s="161">
        <f>AB40*1000/(AA72*1.732*AA75)</f>
        <v>41.428688946434875</v>
      </c>
      <c r="AB40" s="158">
        <v>0.39</v>
      </c>
      <c r="AC40" s="164"/>
      <c r="AD40" s="161">
        <f>AE40*1000/(AD72*1.732*AD75)</f>
        <v>48.350244766483826</v>
      </c>
      <c r="AE40" s="158">
        <v>0.474</v>
      </c>
      <c r="AF40" s="163"/>
      <c r="AG40" s="161">
        <f>AH40*1000/(AG72*1.732*AG75)</f>
        <v>49.2874443755985</v>
      </c>
      <c r="AH40" s="158">
        <v>0.462</v>
      </c>
      <c r="AI40" s="163"/>
      <c r="AJ40" s="161">
        <f>AK40*1000/(AJ72*1.732*AJ75)</f>
        <v>51.80891697085696</v>
      </c>
      <c r="AK40" s="158">
        <v>0.48</v>
      </c>
      <c r="AL40" s="163"/>
      <c r="AM40" s="161">
        <f>AN40*1000/(AM72*1.732*AM75)</f>
        <v>49.87770118925503</v>
      </c>
      <c r="AN40" s="158">
        <v>0.456</v>
      </c>
      <c r="AO40" s="164"/>
      <c r="AP40" s="161">
        <f>AQ40*1000/(AP72*1.732*AP75)</f>
        <v>54.167541465462946</v>
      </c>
      <c r="AQ40" s="158">
        <v>0.516</v>
      </c>
      <c r="AR40" s="163"/>
      <c r="AS40" s="161">
        <f>AT40*1000/(AS72*1.732*AS75)</f>
        <v>62.50526758101792</v>
      </c>
      <c r="AT40" s="158">
        <v>0.558</v>
      </c>
      <c r="AU40" s="163"/>
      <c r="AV40" s="161">
        <f>AW40*1000/(AV72*1.732*AV75)</f>
        <v>57.800570021156354</v>
      </c>
      <c r="AW40" s="158">
        <v>0.516</v>
      </c>
      <c r="AX40" s="163"/>
      <c r="AY40" s="161">
        <f>AZ40*1000/(AY72*1.732*AY75)</f>
        <v>50.51369404658554</v>
      </c>
      <c r="AZ40" s="158">
        <v>0.468</v>
      </c>
      <c r="BA40" s="164"/>
      <c r="BB40" s="161">
        <f>BC40*1000/(BB72*1.732*BB75)</f>
        <v>50.271228315161935</v>
      </c>
      <c r="BC40" s="158">
        <v>0.468</v>
      </c>
      <c r="BD40" s="163"/>
      <c r="BE40" s="161">
        <f>BF40*1000/(BE72*1.732*BE75)</f>
        <v>42.481443851705016</v>
      </c>
      <c r="BF40" s="158">
        <v>0.402</v>
      </c>
      <c r="BG40" s="163"/>
      <c r="BH40" s="161">
        <f>BI40*1000/(BH72*1.732*BH75)</f>
        <v>40.450466507645764</v>
      </c>
      <c r="BI40" s="158">
        <v>0.384</v>
      </c>
      <c r="BJ40" s="163"/>
      <c r="BK40" s="161">
        <f>BL40*1000/(BK72*1.732*BK75)</f>
        <v>38.24186671978604</v>
      </c>
      <c r="BL40" s="158">
        <v>0.36</v>
      </c>
      <c r="BM40" s="164"/>
      <c r="BN40" s="161">
        <f>BO40*1000/(BN72*1.732*BN75)</f>
        <v>32.69338331569056</v>
      </c>
      <c r="BO40" s="158">
        <v>0.318</v>
      </c>
      <c r="BP40" s="163"/>
      <c r="BQ40" s="161">
        <f>BR40*1000/(BQ72*1.732*BQ75)</f>
        <v>35.29299196208644</v>
      </c>
      <c r="BR40" s="158">
        <v>0.324</v>
      </c>
      <c r="BS40" s="163"/>
      <c r="BT40" s="161">
        <f>BU40*1000/(BT72*1.732*BT75)</f>
        <v>37.461319572829005</v>
      </c>
      <c r="BU40" s="158">
        <v>0.348</v>
      </c>
      <c r="BV40" s="163"/>
      <c r="BW40" s="161">
        <f>BX40*1000/(BW72*1.732*BW75)</f>
        <v>39.39897403349258</v>
      </c>
      <c r="BX40" s="158">
        <v>0.366</v>
      </c>
      <c r="BY40" s="164"/>
      <c r="BZ40" s="161">
        <f>CA40*1000/(BZ72*1.732*BZ75)</f>
        <v>43.72488303593788</v>
      </c>
      <c r="CA40" s="158">
        <v>0.396</v>
      </c>
      <c r="CB40" s="163"/>
      <c r="CC40" s="191">
        <f t="shared" si="1"/>
        <v>9.828000000000001</v>
      </c>
    </row>
    <row r="41" spans="1:81" ht="12" customHeight="1">
      <c r="A41" s="668"/>
      <c r="B41" s="642"/>
      <c r="C41" s="166" t="s">
        <v>48</v>
      </c>
      <c r="D41" s="167"/>
      <c r="E41" s="178" t="s">
        <v>49</v>
      </c>
      <c r="F41" s="192"/>
      <c r="G41" s="200"/>
      <c r="H41" s="201"/>
      <c r="I41" s="161">
        <f>J41*1000/(I72*1.732*I75)</f>
        <v>17.45868738184097</v>
      </c>
      <c r="J41" s="160">
        <v>0.166</v>
      </c>
      <c r="K41" s="163"/>
      <c r="L41" s="161">
        <f>M41*1000/(L72*1.732*L75)</f>
        <v>18.475750577367204</v>
      </c>
      <c r="M41" s="160">
        <v>0.17</v>
      </c>
      <c r="N41" s="163"/>
      <c r="O41" s="161">
        <f>P41*1000/(O72*1.732*O75)</f>
        <v>18.28505725734363</v>
      </c>
      <c r="P41" s="160">
        <v>0.166</v>
      </c>
      <c r="Q41" s="164"/>
      <c r="R41" s="161">
        <f>S41*1000/(R72*1.732*R75)</f>
        <v>15.725530092330704</v>
      </c>
      <c r="S41" s="160">
        <v>0.144</v>
      </c>
      <c r="T41" s="163"/>
      <c r="U41" s="161">
        <f>V41*1000/(U72*1.732*U75)</f>
        <v>10.081082792372422</v>
      </c>
      <c r="V41" s="160">
        <v>0.094</v>
      </c>
      <c r="W41" s="163"/>
      <c r="X41" s="161">
        <f>Y41*1000/(X72*1.732*X75)</f>
        <v>6.9886549305106564</v>
      </c>
      <c r="Y41" s="160">
        <v>0.067</v>
      </c>
      <c r="Z41" s="163"/>
      <c r="AA41" s="161">
        <f>AB41*1000/(AA72*1.732*AA75)</f>
        <v>12.534834091485422</v>
      </c>
      <c r="AB41" s="160">
        <v>0.118</v>
      </c>
      <c r="AC41" s="164"/>
      <c r="AD41" s="161">
        <f>AE41*1000/(AD72*1.732*AD75)</f>
        <v>12.954601445872248</v>
      </c>
      <c r="AE41" s="160">
        <v>0.127</v>
      </c>
      <c r="AF41" s="163"/>
      <c r="AG41" s="161">
        <f>AH41*1000/(AG72*1.732*AG75)</f>
        <v>17.92270704567218</v>
      </c>
      <c r="AH41" s="160">
        <v>0.168</v>
      </c>
      <c r="AI41" s="163"/>
      <c r="AJ41" s="161">
        <f>AK41*1000/(AJ72*1.732*AJ75)</f>
        <v>21.26324300678921</v>
      </c>
      <c r="AK41" s="160">
        <v>0.197</v>
      </c>
      <c r="AL41" s="163"/>
      <c r="AM41" s="161">
        <f>AN41*1000/(AM72*1.732*AM75)</f>
        <v>21.76680380846875</v>
      </c>
      <c r="AN41" s="160">
        <v>0.199</v>
      </c>
      <c r="AO41" s="164"/>
      <c r="AP41" s="161">
        <f>AQ41*1000/(AP72*1.732*AP75)</f>
        <v>19.630484988452658</v>
      </c>
      <c r="AQ41" s="160">
        <v>0.187</v>
      </c>
      <c r="AR41" s="163"/>
      <c r="AS41" s="161">
        <f>AT41*1000/(AS72*1.732*AS75)</f>
        <v>20.162989542263844</v>
      </c>
      <c r="AT41" s="160">
        <v>0.18</v>
      </c>
      <c r="AU41" s="163"/>
      <c r="AV41" s="161">
        <f>AW41*1000/(AV72*1.732*AV75)</f>
        <v>18.25870719660559</v>
      </c>
      <c r="AW41" s="160">
        <v>0.163</v>
      </c>
      <c r="AX41" s="163"/>
      <c r="AY41" s="161">
        <f>AZ41*1000/(AY72*1.732*AY75)</f>
        <v>18.133120939799937</v>
      </c>
      <c r="AZ41" s="160">
        <v>0.168</v>
      </c>
      <c r="BA41" s="164"/>
      <c r="BB41" s="161">
        <f>BC41*1000/(BB72*1.732*BB75)</f>
        <v>18.046081959288898</v>
      </c>
      <c r="BC41" s="160">
        <v>0.168</v>
      </c>
      <c r="BD41" s="163"/>
      <c r="BE41" s="161">
        <f>BF41*1000/(BE72*1.732*BE75)</f>
        <v>15.95696025275487</v>
      </c>
      <c r="BF41" s="160">
        <v>0.151</v>
      </c>
      <c r="BG41" s="163"/>
      <c r="BH41" s="161">
        <f>BI41*1000/(BH72*1.732*BH75)</f>
        <v>14.958245427306508</v>
      </c>
      <c r="BI41" s="160">
        <v>0.142</v>
      </c>
      <c r="BJ41" s="163"/>
      <c r="BK41" s="161">
        <f>BL41*1000/(BK72*1.732*BK75)</f>
        <v>11.685014831045732</v>
      </c>
      <c r="BL41" s="160">
        <v>0.11</v>
      </c>
      <c r="BM41" s="164"/>
      <c r="BN41" s="161">
        <f>BO41*1000/(BN72*1.732*BN75)</f>
        <v>6.682609797232347</v>
      </c>
      <c r="BO41" s="160">
        <v>0.065</v>
      </c>
      <c r="BP41" s="163"/>
      <c r="BQ41" s="161">
        <f>BR41*1000/(BQ72*1.732*BQ75)</f>
        <v>11.546472678954204</v>
      </c>
      <c r="BR41" s="160">
        <v>0.106</v>
      </c>
      <c r="BS41" s="163"/>
      <c r="BT41" s="161">
        <f>BU41*1000/(BT72*1.732*BT75)</f>
        <v>15.501235685308554</v>
      </c>
      <c r="BU41" s="160">
        <v>0.144</v>
      </c>
      <c r="BV41" s="163"/>
      <c r="BW41" s="161">
        <f>BX41*1000/(BW72*1.732*BW75)</f>
        <v>16.577710385677204</v>
      </c>
      <c r="BX41" s="160">
        <v>0.154</v>
      </c>
      <c r="BY41" s="164"/>
      <c r="BZ41" s="161">
        <f>CA41*1000/(BZ72*1.732*BZ75)</f>
        <v>17.224953923248254</v>
      </c>
      <c r="CA41" s="160">
        <v>0.156</v>
      </c>
      <c r="CB41" s="163"/>
      <c r="CC41" s="191">
        <f t="shared" si="1"/>
        <v>3.51</v>
      </c>
    </row>
    <row r="42" spans="1:81" ht="12" customHeight="1">
      <c r="A42" s="668"/>
      <c r="B42" s="642"/>
      <c r="C42" s="166" t="s">
        <v>50</v>
      </c>
      <c r="D42" s="167"/>
      <c r="E42" s="178" t="s">
        <v>51</v>
      </c>
      <c r="F42" s="192"/>
      <c r="G42" s="200"/>
      <c r="H42" s="201"/>
      <c r="I42" s="161">
        <f>J42*1000/(I72*1.732*I75)</f>
        <v>59.42264078759126</v>
      </c>
      <c r="J42" s="160">
        <v>0.565</v>
      </c>
      <c r="K42" s="163"/>
      <c r="L42" s="161">
        <f>M42*1000/(L72*1.732*L75)</f>
        <v>63.79567993479147</v>
      </c>
      <c r="M42" s="160">
        <v>0.587</v>
      </c>
      <c r="N42" s="163"/>
      <c r="O42" s="161">
        <f>P42*1000/(O72*1.732*O75)</f>
        <v>62.23528524336839</v>
      </c>
      <c r="P42" s="160">
        <v>0.565</v>
      </c>
      <c r="Q42" s="164"/>
      <c r="R42" s="161">
        <f>S42*1000/(R72*1.732*R75)</f>
        <v>64.10337614026474</v>
      </c>
      <c r="S42" s="160">
        <v>0.587</v>
      </c>
      <c r="T42" s="163"/>
      <c r="U42" s="161">
        <f>V42*1000/(U72*1.732*U75)</f>
        <v>59.306795576403715</v>
      </c>
      <c r="V42" s="160">
        <v>0.553</v>
      </c>
      <c r="W42" s="163"/>
      <c r="X42" s="161">
        <f>Y42*1000/(X72*1.732*X75)</f>
        <v>61.02034528878708</v>
      </c>
      <c r="Y42" s="160">
        <v>0.585</v>
      </c>
      <c r="Z42" s="163"/>
      <c r="AA42" s="161">
        <f>AB42*1000/(AA72*1.732*AA75)</f>
        <v>61.6118963818775</v>
      </c>
      <c r="AB42" s="160">
        <v>0.58</v>
      </c>
      <c r="AC42" s="164"/>
      <c r="AD42" s="161">
        <f>AE42*1000/(AD72*1.732*AD75)</f>
        <v>57.8366851953509</v>
      </c>
      <c r="AE42" s="160">
        <v>0.567</v>
      </c>
      <c r="AF42" s="163"/>
      <c r="AG42" s="161">
        <f>AH42*1000/(AG72*1.732*AG75)</f>
        <v>61.02255017931242</v>
      </c>
      <c r="AH42" s="160">
        <v>0.572</v>
      </c>
      <c r="AI42" s="163"/>
      <c r="AJ42" s="161">
        <f>AK42*1000/(AJ72*1.732*AJ75)</f>
        <v>65.30082243201763</v>
      </c>
      <c r="AK42" s="160">
        <v>0.605</v>
      </c>
      <c r="AL42" s="163"/>
      <c r="AM42" s="161">
        <f>AN42*1000/(AM72*1.732*AM75)</f>
        <v>64.53474495978172</v>
      </c>
      <c r="AN42" s="160">
        <v>0.59</v>
      </c>
      <c r="AO42" s="164"/>
      <c r="AP42" s="161">
        <f>AQ42*1000/(AP72*1.732*AP75)</f>
        <v>59.941213520890194</v>
      </c>
      <c r="AQ42" s="160">
        <v>0.571</v>
      </c>
      <c r="AR42" s="163"/>
      <c r="AS42" s="161">
        <f>AT42*1000/(AS72*1.732*AS75)</f>
        <v>65.30568279522123</v>
      </c>
      <c r="AT42" s="160">
        <v>0.583</v>
      </c>
      <c r="AU42" s="163"/>
      <c r="AV42" s="161">
        <f>AW42*1000/(AV72*1.732*AV75)</f>
        <v>63.28938384099485</v>
      </c>
      <c r="AW42" s="160">
        <v>0.565</v>
      </c>
      <c r="AX42" s="163"/>
      <c r="AY42" s="161">
        <f>AZ42*1000/(AY72*1.732*AY75)</f>
        <v>63.142117558231924</v>
      </c>
      <c r="AZ42" s="160">
        <v>0.585</v>
      </c>
      <c r="BA42" s="164"/>
      <c r="BB42" s="161">
        <f>BC42*1000/(BB72*1.732*BB75)</f>
        <v>63.05386970299157</v>
      </c>
      <c r="BC42" s="160">
        <v>0.587</v>
      </c>
      <c r="BD42" s="163"/>
      <c r="BE42" s="161">
        <f>BF42*1000/(BE72*1.732*BE75)</f>
        <v>58.75542980484575</v>
      </c>
      <c r="BF42" s="160">
        <v>0.556</v>
      </c>
      <c r="BG42" s="163"/>
      <c r="BH42" s="161">
        <f>BI42*1000/(BH72*1.732*BH75)</f>
        <v>61.202398544120285</v>
      </c>
      <c r="BI42" s="160">
        <v>0.581</v>
      </c>
      <c r="BJ42" s="163"/>
      <c r="BK42" s="161">
        <f>BL42*1000/(BK72*1.732*BK75)</f>
        <v>60.76207712143781</v>
      </c>
      <c r="BL42" s="160">
        <v>0.572</v>
      </c>
      <c r="BM42" s="164"/>
      <c r="BN42" s="161">
        <f>BO42*1000/(BN72*1.732*BN75)</f>
        <v>49.04007497353584</v>
      </c>
      <c r="BO42" s="160">
        <v>0.477</v>
      </c>
      <c r="BP42" s="163"/>
      <c r="BQ42" s="161">
        <f>BR42*1000/(BQ72*1.732*BQ75)</f>
        <v>63.28774175917352</v>
      </c>
      <c r="BR42" s="160">
        <v>0.581</v>
      </c>
      <c r="BS42" s="163"/>
      <c r="BT42" s="161">
        <f>BU42*1000/(BT72*1.732*BT75)</f>
        <v>60.282583220644376</v>
      </c>
      <c r="BU42" s="160">
        <v>0.56</v>
      </c>
      <c r="BV42" s="163"/>
      <c r="BW42" s="161">
        <f>BX42*1000/(BW72*1.732*BW75)</f>
        <v>60.8208205708287</v>
      </c>
      <c r="BX42" s="160">
        <v>0.565</v>
      </c>
      <c r="BY42" s="164"/>
      <c r="BZ42" s="161">
        <f>CA42*1000/(BZ72*1.732*BZ75)</f>
        <v>63.04774801394073</v>
      </c>
      <c r="CA42" s="160">
        <v>0.571</v>
      </c>
      <c r="CB42" s="163"/>
      <c r="CC42" s="191">
        <f t="shared" si="1"/>
        <v>13.709999999999999</v>
      </c>
    </row>
    <row r="43" spans="1:81" ht="12" customHeight="1">
      <c r="A43" s="668"/>
      <c r="B43" s="642"/>
      <c r="C43" s="166" t="s">
        <v>163</v>
      </c>
      <c r="D43" s="167"/>
      <c r="E43" s="178" t="s">
        <v>52</v>
      </c>
      <c r="F43" s="192"/>
      <c r="G43" s="200"/>
      <c r="H43" s="201"/>
      <c r="I43" s="161">
        <f>J43*1000/(I72*1.732*I75)</f>
        <v>43.96223690126221</v>
      </c>
      <c r="J43" s="160">
        <v>0.418</v>
      </c>
      <c r="K43" s="163"/>
      <c r="L43" s="161">
        <f>M43*1000/(L72*1.732*L75)</f>
        <v>55.42725173210162</v>
      </c>
      <c r="M43" s="160">
        <v>0.51</v>
      </c>
      <c r="N43" s="163"/>
      <c r="O43" s="161">
        <f>P43*1000/(O72*1.732*O75)</f>
        <v>73.14022902937452</v>
      </c>
      <c r="P43" s="160">
        <v>0.664</v>
      </c>
      <c r="Q43" s="164"/>
      <c r="R43" s="161">
        <f>S43*1000/(R72*1.732*R75)</f>
        <v>78.190830181311</v>
      </c>
      <c r="S43" s="160">
        <v>0.716</v>
      </c>
      <c r="T43" s="163"/>
      <c r="U43" s="161">
        <f>V43*1000/(U72*1.732*U75)</f>
        <v>66.70673932825156</v>
      </c>
      <c r="V43" s="160">
        <v>0.622</v>
      </c>
      <c r="W43" s="163"/>
      <c r="X43" s="161">
        <f>Y43*1000/(X72*1.732*X75)</f>
        <v>56.326472574265</v>
      </c>
      <c r="Y43" s="160">
        <v>0.54</v>
      </c>
      <c r="Z43" s="163"/>
      <c r="AA43" s="161">
        <f>AB43*1000/(AA72*1.732*AA75)</f>
        <v>44.50928376552875</v>
      </c>
      <c r="AB43" s="160">
        <v>0.419</v>
      </c>
      <c r="AC43" s="164"/>
      <c r="AD43" s="161">
        <f>AE43*1000/(AD72*1.732*AD75)</f>
        <v>31.21344915304652</v>
      </c>
      <c r="AE43" s="160">
        <v>0.306</v>
      </c>
      <c r="AF43" s="163"/>
      <c r="AG43" s="161">
        <f>AH43*1000/(AG72*1.732*AG75)</f>
        <v>30.8313234297575</v>
      </c>
      <c r="AH43" s="160">
        <v>0.289</v>
      </c>
      <c r="AI43" s="163"/>
      <c r="AJ43" s="161">
        <f>AK43*1000/(AJ72*1.732*AJ75)</f>
        <v>32.48850835047489</v>
      </c>
      <c r="AK43" s="160">
        <v>0.301</v>
      </c>
      <c r="AL43" s="163"/>
      <c r="AM43" s="161">
        <f>AN43*1000/(AM72*1.732*AM75)</f>
        <v>32.04861063256957</v>
      </c>
      <c r="AN43" s="160">
        <v>0.293</v>
      </c>
      <c r="AO43" s="164"/>
      <c r="AP43" s="161">
        <f>AQ43*1000/(AP72*1.732*AP75)</f>
        <v>29.603191266008817</v>
      </c>
      <c r="AQ43" s="160">
        <v>0.282</v>
      </c>
      <c r="AR43" s="163"/>
      <c r="AS43" s="161">
        <f>AT43*1000/(AS72*1.732*AS75)</f>
        <v>31.58868361621336</v>
      </c>
      <c r="AT43" s="160">
        <v>0.282</v>
      </c>
      <c r="AU43" s="163"/>
      <c r="AV43" s="161">
        <f>AW43*1000/(AV72*1.732*AV75)</f>
        <v>34.27708222184854</v>
      </c>
      <c r="AW43" s="160">
        <v>0.306</v>
      </c>
      <c r="AX43" s="163"/>
      <c r="AY43" s="161">
        <f>AZ43*1000/(AY72*1.732*AY75)</f>
        <v>38.74875248445343</v>
      </c>
      <c r="AZ43" s="160">
        <v>0.359</v>
      </c>
      <c r="BA43" s="164"/>
      <c r="BB43" s="161">
        <f>BC43*1000/(BB72*1.732*BB75)</f>
        <v>37.273752618293145</v>
      </c>
      <c r="BC43" s="160">
        <v>0.347</v>
      </c>
      <c r="BD43" s="163"/>
      <c r="BE43" s="161">
        <f>BF43*1000/(BE72*1.732*BE75)</f>
        <v>33.18202330705317</v>
      </c>
      <c r="BF43" s="160">
        <v>0.314</v>
      </c>
      <c r="BG43" s="163"/>
      <c r="BH43" s="161">
        <f>BI43*1000/(BH72*1.732*BH75)</f>
        <v>30.864548663385964</v>
      </c>
      <c r="BI43" s="160">
        <v>0.293</v>
      </c>
      <c r="BJ43" s="163"/>
      <c r="BK43" s="161">
        <f>BL43*1000/(BK72*1.732*BK75)</f>
        <v>29.212537077614332</v>
      </c>
      <c r="BL43" s="160">
        <v>0.275</v>
      </c>
      <c r="BM43" s="164"/>
      <c r="BN43" s="161">
        <f>BO43*1000/(BN72*1.732*BN75)</f>
        <v>25.188298466491155</v>
      </c>
      <c r="BO43" s="160">
        <v>0.245</v>
      </c>
      <c r="BP43" s="163"/>
      <c r="BQ43" s="161">
        <f>BR43*1000/(BQ72*1.732*BQ75)</f>
        <v>25.489383083729095</v>
      </c>
      <c r="BR43" s="160">
        <v>0.234</v>
      </c>
      <c r="BS43" s="163"/>
      <c r="BT43" s="161">
        <f>BU43*1000/(BT72*1.732*BT75)</f>
        <v>58.12963381990708</v>
      </c>
      <c r="BU43" s="160">
        <v>0.54</v>
      </c>
      <c r="BV43" s="163"/>
      <c r="BW43" s="161">
        <f>BX43*1000/(BW72*1.732*BW75)</f>
        <v>65.88025166256135</v>
      </c>
      <c r="BX43" s="160">
        <v>0.612</v>
      </c>
      <c r="BY43" s="164"/>
      <c r="BZ43" s="161">
        <f>CA43*1000/(BZ72*1.732*BZ75)</f>
        <v>69.56231392081027</v>
      </c>
      <c r="CA43" s="160">
        <v>0.63</v>
      </c>
      <c r="CB43" s="163"/>
      <c r="CC43" s="191">
        <f t="shared" si="1"/>
        <v>9.797</v>
      </c>
    </row>
    <row r="44" spans="1:81" ht="12" customHeight="1">
      <c r="A44" s="668"/>
      <c r="B44" s="642"/>
      <c r="C44" s="166" t="s">
        <v>164</v>
      </c>
      <c r="D44" s="167"/>
      <c r="E44" s="178" t="s">
        <v>53</v>
      </c>
      <c r="F44" s="192"/>
      <c r="G44" s="200"/>
      <c r="H44" s="201"/>
      <c r="I44" s="161">
        <f>J44*1000/(I72*1.732*I75)</f>
        <v>11.358664079751957</v>
      </c>
      <c r="J44" s="158">
        <v>0.108</v>
      </c>
      <c r="K44" s="163"/>
      <c r="L44" s="161">
        <f>M44*1000/(L72*1.732*L75)</f>
        <v>11.5201738894172</v>
      </c>
      <c r="M44" s="158">
        <v>0.106</v>
      </c>
      <c r="N44" s="163"/>
      <c r="O44" s="161">
        <f>P44*1000/(O72*1.732*O75)</f>
        <v>11.345547575339722</v>
      </c>
      <c r="P44" s="158">
        <v>0.103</v>
      </c>
      <c r="Q44" s="164"/>
      <c r="R44" s="161">
        <f>S44*1000/(R72*1.732*R75)</f>
        <v>11.248122218819878</v>
      </c>
      <c r="S44" s="158">
        <v>0.103</v>
      </c>
      <c r="T44" s="163"/>
      <c r="U44" s="161">
        <f>V44*1000/(U72*1.732*U75)</f>
        <v>10.510065038856354</v>
      </c>
      <c r="V44" s="160">
        <v>0.098</v>
      </c>
      <c r="W44" s="163"/>
      <c r="X44" s="161">
        <f>Y44*1000/(X72*1.732*X75)</f>
        <v>9.07482058140936</v>
      </c>
      <c r="Y44" s="160">
        <v>0.087</v>
      </c>
      <c r="Z44" s="163"/>
      <c r="AA44" s="161">
        <f>AB44*1000/(AA72*1.732*AA75)</f>
        <v>10.941422978161004</v>
      </c>
      <c r="AB44" s="160">
        <v>0.103</v>
      </c>
      <c r="AC44" s="163"/>
      <c r="AD44" s="161">
        <f>AE44*1000/(AD72*1.732*AD75)</f>
        <v>14.892691425963372</v>
      </c>
      <c r="AE44" s="160">
        <v>0.146</v>
      </c>
      <c r="AF44" s="163"/>
      <c r="AG44" s="161">
        <f>AH44*1000/(AG72*1.732*AG75)</f>
        <v>25.81723276817064</v>
      </c>
      <c r="AH44" s="160">
        <v>0.242</v>
      </c>
      <c r="AI44" s="163"/>
      <c r="AJ44" s="161">
        <f>AK44*1000/(AJ72*1.732*AJ75)</f>
        <v>30.32980347668918</v>
      </c>
      <c r="AK44" s="160">
        <v>0.281</v>
      </c>
      <c r="AL44" s="163"/>
      <c r="AM44" s="161">
        <f>AN44*1000/(AM72*1.732*AM75)</f>
        <v>28.32965922810757</v>
      </c>
      <c r="AN44" s="160">
        <v>0.259</v>
      </c>
      <c r="AO44" s="163"/>
      <c r="AP44" s="161">
        <f>AQ44*1000/(AP72*1.732*AP75)</f>
        <v>27.923577577157253</v>
      </c>
      <c r="AQ44" s="160">
        <v>0.266</v>
      </c>
      <c r="AR44" s="163"/>
      <c r="AS44" s="161">
        <f>AT44*1000/(AS72*1.732*AS75)</f>
        <v>22.515338322194626</v>
      </c>
      <c r="AT44" s="160">
        <v>0.201</v>
      </c>
      <c r="AU44" s="163"/>
      <c r="AV44" s="161">
        <f>AW44*1000/(AV72*1.732*AV75)</f>
        <v>26.996002664919928</v>
      </c>
      <c r="AW44" s="160">
        <v>0.241</v>
      </c>
      <c r="AX44" s="163"/>
      <c r="AY44" s="161">
        <f>AZ44*1000/(AY72*1.732*AY75)</f>
        <v>27.847292871835617</v>
      </c>
      <c r="AZ44" s="160">
        <v>0.258</v>
      </c>
      <c r="BA44" s="163"/>
      <c r="BB44" s="161">
        <f>BC44*1000/(BB72*1.732*BB75)</f>
        <v>26.854288629894196</v>
      </c>
      <c r="BC44" s="160">
        <v>0.25</v>
      </c>
      <c r="BD44" s="163"/>
      <c r="BE44" s="161">
        <f>BF44*1000/(BE72*1.732*BE75)</f>
        <v>16.379661186602682</v>
      </c>
      <c r="BF44" s="160">
        <v>0.155</v>
      </c>
      <c r="BG44" s="163"/>
      <c r="BH44" s="161">
        <f>BI44*1000/(BH72*1.732*BH75)</f>
        <v>20.43591276688354</v>
      </c>
      <c r="BI44" s="160">
        <v>0.194</v>
      </c>
      <c r="BJ44" s="163"/>
      <c r="BK44" s="161">
        <f>BL44*1000/(BK72*1.732*BK75)</f>
        <v>15.509201503024336</v>
      </c>
      <c r="BL44" s="160">
        <v>0.146</v>
      </c>
      <c r="BM44" s="163"/>
      <c r="BN44" s="161">
        <f>BO44*1000/(BN72*1.732*BN75)</f>
        <v>5.243278456289995</v>
      </c>
      <c r="BO44" s="160">
        <v>0.051</v>
      </c>
      <c r="BP44" s="163"/>
      <c r="BQ44" s="161">
        <f>BR44*1000/(BQ72*1.732*BQ75)</f>
        <v>3.485727601193722</v>
      </c>
      <c r="BR44" s="160">
        <v>0.032</v>
      </c>
      <c r="BS44" s="163"/>
      <c r="BT44" s="161">
        <f>BU44*1000/(BT72*1.732*BT75)</f>
        <v>3.444719041179679</v>
      </c>
      <c r="BU44" s="160">
        <v>0.032</v>
      </c>
      <c r="BV44" s="163"/>
      <c r="BW44" s="161">
        <f>BX44*1000/(BW72*1.732*BW75)</f>
        <v>3.7676614512902735</v>
      </c>
      <c r="BX44" s="160">
        <v>0.035</v>
      </c>
      <c r="BY44" s="163"/>
      <c r="BZ44" s="161">
        <f>CA44*1000/(BZ72*1.732*BZ75)</f>
        <v>5.410402193840798</v>
      </c>
      <c r="CA44" s="160">
        <v>0.049</v>
      </c>
      <c r="CB44" s="163"/>
      <c r="CC44" s="191">
        <f t="shared" si="1"/>
        <v>3.5460000000000003</v>
      </c>
    </row>
    <row r="45" spans="1:81" ht="12" customHeight="1">
      <c r="A45" s="668"/>
      <c r="B45" s="642"/>
      <c r="C45" s="166" t="s">
        <v>81</v>
      </c>
      <c r="D45" s="167"/>
      <c r="E45" s="178" t="s">
        <v>54</v>
      </c>
      <c r="F45" s="192"/>
      <c r="G45" s="200"/>
      <c r="H45" s="201"/>
      <c r="I45" s="161">
        <f>J45*1000/(I72*1.732*I75)</f>
        <v>111.4831844864544</v>
      </c>
      <c r="J45" s="160">
        <v>1.06</v>
      </c>
      <c r="K45" s="163"/>
      <c r="L45" s="161">
        <f>M45*1000/(L72*1.732*L75)</f>
        <v>114.44097269392746</v>
      </c>
      <c r="M45" s="160">
        <v>1.053</v>
      </c>
      <c r="N45" s="163"/>
      <c r="O45" s="161">
        <f>P45*1000/(O72*1.732*O75)</f>
        <v>114.00623049006421</v>
      </c>
      <c r="P45" s="160">
        <v>1.035</v>
      </c>
      <c r="Q45" s="163"/>
      <c r="R45" s="161">
        <f>S45*1000/(R72*1.732*R75)</f>
        <v>108.22222445485922</v>
      </c>
      <c r="S45" s="160">
        <v>0.991</v>
      </c>
      <c r="T45" s="163"/>
      <c r="U45" s="161">
        <f>V45*1000/(U72*1.732*U75)</f>
        <v>111.53538408582254</v>
      </c>
      <c r="V45" s="160">
        <v>1.04</v>
      </c>
      <c r="W45" s="163"/>
      <c r="X45" s="161">
        <f>Y45*1000/(X72*1.732*X75)</f>
        <v>109.94092980236168</v>
      </c>
      <c r="Y45" s="160">
        <v>1.054</v>
      </c>
      <c r="Z45" s="163"/>
      <c r="AA45" s="161">
        <f>AB45*1000/(AA72*1.732*AA75)</f>
        <v>110.79518607982455</v>
      </c>
      <c r="AB45" s="160">
        <v>1.043</v>
      </c>
      <c r="AC45" s="163"/>
      <c r="AD45" s="161">
        <f>AE45*1000/(AD72*1.732*AD75)</f>
        <v>102.20874526585821</v>
      </c>
      <c r="AE45" s="160">
        <v>1.002</v>
      </c>
      <c r="AF45" s="163"/>
      <c r="AG45" s="161">
        <f>AH45*1000/(AG72*1.732*AG75)</f>
        <v>107.4295594939993</v>
      </c>
      <c r="AH45" s="160">
        <v>1.007</v>
      </c>
      <c r="AI45" s="163"/>
      <c r="AJ45" s="161">
        <f>AK45*1000/(AJ72*1.732*AJ75)</f>
        <v>113.65581160481746</v>
      </c>
      <c r="AK45" s="160">
        <v>1.053</v>
      </c>
      <c r="AL45" s="163"/>
      <c r="AM45" s="161">
        <f>AN45*1000/(AM72*1.732*AM75)</f>
        <v>105.661972256185</v>
      </c>
      <c r="AN45" s="160">
        <v>0.966</v>
      </c>
      <c r="AO45" s="163"/>
      <c r="AP45" s="161">
        <f>AQ45*1000/(AP72*1.732*AP75)</f>
        <v>72.8532437539366</v>
      </c>
      <c r="AQ45" s="160">
        <v>0.694</v>
      </c>
      <c r="AR45" s="163"/>
      <c r="AS45" s="161">
        <f>AT45*1000/(AS72*1.732*AS75)</f>
        <v>73.93096165496743</v>
      </c>
      <c r="AT45" s="160">
        <v>0.66</v>
      </c>
      <c r="AU45" s="163"/>
      <c r="AV45" s="161">
        <f>AW45*1000/(AV72*1.732*AV75)</f>
        <v>80.20389173478286</v>
      </c>
      <c r="AW45" s="160">
        <v>0.716</v>
      </c>
      <c r="AX45" s="163"/>
      <c r="AY45" s="161">
        <f>AZ45*1000/(AY72*1.732*AY75)</f>
        <v>110.74156002520675</v>
      </c>
      <c r="AZ45" s="160">
        <v>1.026</v>
      </c>
      <c r="BA45" s="163"/>
      <c r="BB45" s="161">
        <f>BC45*1000/(BB72*1.732*BB75)</f>
        <v>104.73172565658736</v>
      </c>
      <c r="BC45" s="160">
        <v>0.975</v>
      </c>
      <c r="BD45" s="163"/>
      <c r="BE45" s="161">
        <f>BF45*1000/(BE72*1.732*BE75)</f>
        <v>108.00008859811574</v>
      </c>
      <c r="BF45" s="160">
        <v>1.022</v>
      </c>
      <c r="BG45" s="163"/>
      <c r="BH45" s="161">
        <f>BI45*1000/(BH72*1.732*BH75)</f>
        <v>106.0771348260398</v>
      </c>
      <c r="BI45" s="160">
        <v>1.007</v>
      </c>
      <c r="BJ45" s="163"/>
      <c r="BK45" s="161">
        <f>BL45*1000/(BK72*1.732*BK75)</f>
        <v>106.01495273985128</v>
      </c>
      <c r="BL45" s="160">
        <v>0.998</v>
      </c>
      <c r="BM45" s="163"/>
      <c r="BN45" s="161">
        <f>BO45*1000/(BN72*1.732*BN75)</f>
        <v>100.95881262895638</v>
      </c>
      <c r="BO45" s="160">
        <v>0.982</v>
      </c>
      <c r="BP45" s="163"/>
      <c r="BQ45" s="161">
        <f>BR45*1000/(BQ72*1.732*BQ75)</f>
        <v>109.80041943760224</v>
      </c>
      <c r="BR45" s="160">
        <v>1.008</v>
      </c>
      <c r="BS45" s="163"/>
      <c r="BT45" s="161">
        <f>BU45*1000/(BT72*1.732*BT75)</f>
        <v>112.38395871848702</v>
      </c>
      <c r="BU45" s="160">
        <v>1.044</v>
      </c>
      <c r="BV45" s="163"/>
      <c r="BW45" s="161">
        <f>BX45*1000/(BW72*1.732*BW75)</f>
        <v>113.78337582896626</v>
      </c>
      <c r="BX45" s="160">
        <v>1.057</v>
      </c>
      <c r="BY45" s="163"/>
      <c r="BZ45" s="161">
        <f>CA45*1000/(BZ72*1.732*BZ75)</f>
        <v>114.61219341238262</v>
      </c>
      <c r="CA45" s="160">
        <v>1.038</v>
      </c>
      <c r="CB45" s="163"/>
      <c r="CC45" s="191">
        <f t="shared" si="1"/>
        <v>23.531</v>
      </c>
    </row>
    <row r="46" spans="1:81" ht="12" customHeight="1">
      <c r="A46" s="668"/>
      <c r="B46" s="642"/>
      <c r="C46" s="166" t="s">
        <v>55</v>
      </c>
      <c r="D46" s="167"/>
      <c r="E46" s="178" t="s">
        <v>56</v>
      </c>
      <c r="F46" s="192"/>
      <c r="G46" s="200"/>
      <c r="H46" s="201"/>
      <c r="I46" s="161">
        <f>J46*1000/(I72*1.732*I75)</f>
        <v>0</v>
      </c>
      <c r="J46" s="158">
        <v>0</v>
      </c>
      <c r="K46" s="163"/>
      <c r="L46" s="161">
        <f>M46*1000/(L72*1.732*L75)</f>
        <v>2.6083412579812526</v>
      </c>
      <c r="M46" s="158">
        <v>0.024</v>
      </c>
      <c r="N46" s="163"/>
      <c r="O46" s="161">
        <f>P46*1000/(O72*1.732*O75)</f>
        <v>0</v>
      </c>
      <c r="P46" s="158">
        <v>0</v>
      </c>
      <c r="Q46" s="164"/>
      <c r="R46" s="161">
        <f>S46*1000/(R72*1.732*R75)</f>
        <v>0</v>
      </c>
      <c r="S46" s="158">
        <v>0</v>
      </c>
      <c r="T46" s="163"/>
      <c r="U46" s="161">
        <f>V46*1000/(U72*1.732*U75)</f>
        <v>0</v>
      </c>
      <c r="V46" s="158">
        <v>0</v>
      </c>
      <c r="W46" s="163"/>
      <c r="X46" s="161">
        <f>Y46*1000/(X72*1.732*X75)</f>
        <v>0</v>
      </c>
      <c r="Y46" s="158">
        <v>0</v>
      </c>
      <c r="Z46" s="163"/>
      <c r="AA46" s="161">
        <f>AB46*1000/(AA72*1.732*AA75)</f>
        <v>0</v>
      </c>
      <c r="AB46" s="158">
        <v>0</v>
      </c>
      <c r="AC46" s="164"/>
      <c r="AD46" s="161">
        <f>AE46*1000/(AD72*1.732*AD75)</f>
        <v>2.448113659062472</v>
      </c>
      <c r="AE46" s="158">
        <v>0.024</v>
      </c>
      <c r="AF46" s="163"/>
      <c r="AG46" s="161">
        <f>AH46*1000/(AG72*1.732*AG75)</f>
        <v>2.5603867208103113</v>
      </c>
      <c r="AH46" s="158">
        <v>0.024</v>
      </c>
      <c r="AI46" s="163"/>
      <c r="AJ46" s="161">
        <f>AK46*1000/(AJ72*1.732*AJ75)</f>
        <v>5.180891697085697</v>
      </c>
      <c r="AK46" s="158">
        <v>0.048</v>
      </c>
      <c r="AL46" s="163"/>
      <c r="AM46" s="161">
        <f>AN46*1000/(AM72*1.732*AM75)</f>
        <v>13.12571083927764</v>
      </c>
      <c r="AN46" s="158">
        <v>0.12</v>
      </c>
      <c r="AO46" s="164"/>
      <c r="AP46" s="161">
        <f>AQ46*1000/(AP72*1.732*AP75)</f>
        <v>12.597102666386732</v>
      </c>
      <c r="AQ46" s="158">
        <v>0.12</v>
      </c>
      <c r="AR46" s="163"/>
      <c r="AS46" s="161">
        <f>AT46*1000/(AS72*1.732*AS75)</f>
        <v>13.441993028175897</v>
      </c>
      <c r="AT46" s="158">
        <v>0.12</v>
      </c>
      <c r="AU46" s="163"/>
      <c r="AV46" s="161">
        <f>AW46*1000/(AV72*1.732*AV75)</f>
        <v>8.065195816905538</v>
      </c>
      <c r="AW46" s="158">
        <v>0.072</v>
      </c>
      <c r="AX46" s="163"/>
      <c r="AY46" s="161">
        <f>AZ46*1000/(AY72*1.732*AY75)</f>
        <v>2.5904458485428483</v>
      </c>
      <c r="AZ46" s="158">
        <v>0.024</v>
      </c>
      <c r="BA46" s="164"/>
      <c r="BB46" s="161">
        <f>BC46*1000/(BB72*1.732*BB75)</f>
        <v>5.156023416939686</v>
      </c>
      <c r="BC46" s="158">
        <v>0.048</v>
      </c>
      <c r="BD46" s="163"/>
      <c r="BE46" s="161">
        <f>BF46*1000/(BE72*1.732*BE75)</f>
        <v>5.072411206173733</v>
      </c>
      <c r="BF46" s="158">
        <v>0.048</v>
      </c>
      <c r="BG46" s="163"/>
      <c r="BH46" s="161">
        <f>BI46*1000/(BH72*1.732*BH75)</f>
        <v>0</v>
      </c>
      <c r="BI46" s="158">
        <v>0</v>
      </c>
      <c r="BJ46" s="163"/>
      <c r="BK46" s="161">
        <f>BL46*1000/(BK72*1.732*BK75)</f>
        <v>0</v>
      </c>
      <c r="BL46" s="158">
        <v>0</v>
      </c>
      <c r="BM46" s="164"/>
      <c r="BN46" s="161">
        <f>BO46*1000/(BN72*1.732*BN75)</f>
        <v>7.4022754677035225</v>
      </c>
      <c r="BO46" s="158">
        <v>0.072</v>
      </c>
      <c r="BP46" s="163"/>
      <c r="BQ46" s="161">
        <f>BR46*1000/(BQ72*1.732*BQ75)</f>
        <v>0</v>
      </c>
      <c r="BR46" s="158">
        <v>0</v>
      </c>
      <c r="BS46" s="163"/>
      <c r="BT46" s="161">
        <f>BU46*1000/(BT72*1.732*BT75)</f>
        <v>0</v>
      </c>
      <c r="BU46" s="158">
        <v>0</v>
      </c>
      <c r="BV46" s="163"/>
      <c r="BW46" s="161">
        <f>BX46*1000/(BW72*1.732*BW75)</f>
        <v>0</v>
      </c>
      <c r="BX46" s="158">
        <v>0</v>
      </c>
      <c r="BY46" s="164"/>
      <c r="BZ46" s="161">
        <f>CA46*1000/(BZ72*1.732*BZ75)</f>
        <v>2.649992911268962</v>
      </c>
      <c r="CA46" s="158">
        <v>0.024</v>
      </c>
      <c r="CB46" s="163"/>
      <c r="CC46" s="191">
        <f t="shared" si="1"/>
        <v>0.768</v>
      </c>
    </row>
    <row r="47" spans="1:81" ht="12" customHeight="1">
      <c r="A47" s="668"/>
      <c r="B47" s="642"/>
      <c r="C47" s="166" t="s">
        <v>57</v>
      </c>
      <c r="D47" s="167"/>
      <c r="E47" s="178" t="s">
        <v>58</v>
      </c>
      <c r="F47" s="192"/>
      <c r="G47" s="200"/>
      <c r="H47" s="201"/>
      <c r="I47" s="161">
        <f>J47*1000/(I72*1.732*I75)</f>
        <v>19.982834955119184</v>
      </c>
      <c r="J47" s="160">
        <v>0.19</v>
      </c>
      <c r="K47" s="163"/>
      <c r="L47" s="161">
        <f>M47*1000/(L72*1.732*L75)</f>
        <v>20.649368292351582</v>
      </c>
      <c r="M47" s="160">
        <v>0.19</v>
      </c>
      <c r="N47" s="163"/>
      <c r="O47" s="161">
        <f>P47*1000/(O72*1.732*O75)</f>
        <v>20.92867999334512</v>
      </c>
      <c r="P47" s="160">
        <v>0.19</v>
      </c>
      <c r="Q47" s="164"/>
      <c r="R47" s="161">
        <f>S47*1000/(R72*1.732*R75)</f>
        <v>20.748963316269677</v>
      </c>
      <c r="S47" s="160">
        <v>0.19</v>
      </c>
      <c r="T47" s="163"/>
      <c r="U47" s="161">
        <f>V47*1000/(U72*1.732*U75)</f>
        <v>20.37665670798681</v>
      </c>
      <c r="V47" s="160">
        <v>0.19</v>
      </c>
      <c r="W47" s="163"/>
      <c r="X47" s="161">
        <f>Y47*1000/(X72*1.732*X75)</f>
        <v>19.818573683537682</v>
      </c>
      <c r="Y47" s="160">
        <v>0.19</v>
      </c>
      <c r="Z47" s="163"/>
      <c r="AA47" s="161">
        <f>AB47*1000/(AA72*1.732*AA75)</f>
        <v>20.18320743544263</v>
      </c>
      <c r="AB47" s="160">
        <v>0.19</v>
      </c>
      <c r="AC47" s="164"/>
      <c r="AD47" s="161">
        <f>AE47*1000/(AD72*1.732*AD75)</f>
        <v>19.380899800911237</v>
      </c>
      <c r="AE47" s="160">
        <v>0.19</v>
      </c>
      <c r="AF47" s="163"/>
      <c r="AG47" s="161">
        <f>AH47*1000/(AG72*1.732*AG75)</f>
        <v>20.269728206414964</v>
      </c>
      <c r="AH47" s="160">
        <v>0.19</v>
      </c>
      <c r="AI47" s="163"/>
      <c r="AJ47" s="161">
        <f>AK47*1000/(AJ72*1.732*AJ75)</f>
        <v>20.507696300964213</v>
      </c>
      <c r="AK47" s="160">
        <v>0.19</v>
      </c>
      <c r="AL47" s="163"/>
      <c r="AM47" s="161">
        <f>AN47*1000/(AM72*1.732*AM75)</f>
        <v>20.782375495522928</v>
      </c>
      <c r="AN47" s="160">
        <v>0.19</v>
      </c>
      <c r="AO47" s="164"/>
      <c r="AP47" s="161">
        <f>AQ47*1000/(AP72*1.732*AP75)</f>
        <v>19.945412555112323</v>
      </c>
      <c r="AQ47" s="160">
        <v>0.19</v>
      </c>
      <c r="AR47" s="163"/>
      <c r="AS47" s="161">
        <f>AT47*1000/(AS72*1.732*AS75)</f>
        <v>21.28315562794517</v>
      </c>
      <c r="AT47" s="160">
        <v>0.19</v>
      </c>
      <c r="AU47" s="163"/>
      <c r="AV47" s="161">
        <f>AW47*1000/(AV72*1.732*AV75)</f>
        <v>21.28315562794517</v>
      </c>
      <c r="AW47" s="160">
        <v>0.19</v>
      </c>
      <c r="AX47" s="163"/>
      <c r="AY47" s="161">
        <f>AZ47*1000/(AY72*1.732*AY75)</f>
        <v>20.507696300964213</v>
      </c>
      <c r="AZ47" s="160">
        <v>0.19</v>
      </c>
      <c r="BA47" s="164"/>
      <c r="BB47" s="161">
        <f>BC47*1000/(BB72*1.732*BB75)</f>
        <v>20.409259358719588</v>
      </c>
      <c r="BC47" s="160">
        <v>0.19</v>
      </c>
      <c r="BD47" s="163"/>
      <c r="BE47" s="161">
        <f>BF47*1000/(BE72*1.732*BE75)</f>
        <v>20.07829435777103</v>
      </c>
      <c r="BF47" s="160">
        <v>0.19</v>
      </c>
      <c r="BG47" s="163"/>
      <c r="BH47" s="161">
        <f>BI47*1000/(BH72*1.732*BH75)</f>
        <v>20.014553740762228</v>
      </c>
      <c r="BI47" s="160">
        <v>0.19</v>
      </c>
      <c r="BJ47" s="163"/>
      <c r="BK47" s="161">
        <f>BL47*1000/(BK72*1.732*BK75)</f>
        <v>20.18320743544263</v>
      </c>
      <c r="BL47" s="160">
        <v>0.19</v>
      </c>
      <c r="BM47" s="164"/>
      <c r="BN47" s="161">
        <f>BO47*1000/(BN72*1.732*BN75)</f>
        <v>19.533782484217628</v>
      </c>
      <c r="BO47" s="160">
        <v>0.19</v>
      </c>
      <c r="BP47" s="163"/>
      <c r="BQ47" s="161">
        <f>BR47*1000/(BQ72*1.732*BQ75)</f>
        <v>20.696507632087727</v>
      </c>
      <c r="BR47" s="160">
        <v>0.19</v>
      </c>
      <c r="BS47" s="163"/>
      <c r="BT47" s="161">
        <f>BU47*1000/(BT72*1.732*BT75)</f>
        <v>20.453019307004343</v>
      </c>
      <c r="BU47" s="160">
        <v>0.19</v>
      </c>
      <c r="BV47" s="163"/>
      <c r="BW47" s="161">
        <f>BX47*1000/(BW72*1.732*BW75)</f>
        <v>20.453019307004343</v>
      </c>
      <c r="BX47" s="160">
        <v>0.19</v>
      </c>
      <c r="BY47" s="164"/>
      <c r="BZ47" s="161">
        <f>CA47*1000/(BZ72*1.732*BZ75)</f>
        <v>20.979110547545954</v>
      </c>
      <c r="CA47" s="160">
        <v>0.19</v>
      </c>
      <c r="CB47" s="163"/>
      <c r="CC47" s="191">
        <f t="shared" si="1"/>
        <v>4.5600000000000005</v>
      </c>
    </row>
    <row r="48" spans="1:81" ht="12" customHeight="1">
      <c r="A48" s="668"/>
      <c r="B48" s="642"/>
      <c r="C48" s="643" t="s">
        <v>59</v>
      </c>
      <c r="D48" s="644"/>
      <c r="E48" s="199" t="s">
        <v>60</v>
      </c>
      <c r="F48" s="192"/>
      <c r="G48" s="193"/>
      <c r="H48" s="194"/>
      <c r="I48" s="161">
        <f>J48*1000/(I72*1.732*I75)</f>
        <v>1.8931106799586597</v>
      </c>
      <c r="J48" s="160">
        <v>0.018</v>
      </c>
      <c r="K48" s="163"/>
      <c r="L48" s="161">
        <f>M48*1000/(L72*1.732*L75)</f>
        <v>1.9562559434859395</v>
      </c>
      <c r="M48" s="160">
        <v>0.018</v>
      </c>
      <c r="N48" s="163"/>
      <c r="O48" s="161">
        <f>P48*1000/(O72*1.732*O75)</f>
        <v>1.9827170520011166</v>
      </c>
      <c r="P48" s="160">
        <v>0.018</v>
      </c>
      <c r="Q48" s="164"/>
      <c r="R48" s="161">
        <f>S48*1000/(R72*1.732*R75)</f>
        <v>1.965691261541338</v>
      </c>
      <c r="S48" s="160">
        <v>0.018</v>
      </c>
      <c r="T48" s="163"/>
      <c r="U48" s="161">
        <f>V48*1000/(U72*1.732*U75)</f>
        <v>1.9304201091776978</v>
      </c>
      <c r="V48" s="160">
        <v>0.018</v>
      </c>
      <c r="W48" s="163"/>
      <c r="X48" s="161">
        <f>Y48*1000/(X72*1.732*X75)</f>
        <v>1.8775490858088333</v>
      </c>
      <c r="Y48" s="160">
        <v>0.018</v>
      </c>
      <c r="Z48" s="163"/>
      <c r="AA48" s="161">
        <f>AB48*1000/(AA72*1.732*AA75)</f>
        <v>0</v>
      </c>
      <c r="AB48" s="160">
        <v>0</v>
      </c>
      <c r="AC48" s="164"/>
      <c r="AD48" s="161">
        <f>AE48*1000/(AD72*1.732*AD75)</f>
        <v>1.836085244296854</v>
      </c>
      <c r="AE48" s="160">
        <v>0.018</v>
      </c>
      <c r="AF48" s="163"/>
      <c r="AG48" s="161">
        <f>AH48*1000/(AG72*1.732*AG75)</f>
        <v>0</v>
      </c>
      <c r="AH48" s="160">
        <v>0</v>
      </c>
      <c r="AI48" s="163"/>
      <c r="AJ48" s="161">
        <f>AK48*1000/(AJ72*1.732*AJ75)</f>
        <v>0</v>
      </c>
      <c r="AK48" s="160">
        <v>0</v>
      </c>
      <c r="AL48" s="163"/>
      <c r="AM48" s="161">
        <f>AN48*1000/(AM72*1.732*AM75)</f>
        <v>0</v>
      </c>
      <c r="AN48" s="160">
        <v>0</v>
      </c>
      <c r="AO48" s="164"/>
      <c r="AP48" s="161">
        <f>AQ48*1000/(AP72*1.732*AP75)</f>
        <v>1.8895653999580098</v>
      </c>
      <c r="AQ48" s="160">
        <v>0.018</v>
      </c>
      <c r="AR48" s="163"/>
      <c r="AS48" s="161">
        <f>AT48*1000/(AS72*1.732*AS75)</f>
        <v>0</v>
      </c>
      <c r="AT48" s="160">
        <v>0</v>
      </c>
      <c r="AU48" s="163"/>
      <c r="AV48" s="161">
        <f>AW48*1000/(AV72*1.732*AV75)</f>
        <v>0</v>
      </c>
      <c r="AW48" s="160">
        <v>0</v>
      </c>
      <c r="AX48" s="163"/>
      <c r="AY48" s="161">
        <f>AZ48*1000/(AY72*1.732*AY75)</f>
        <v>0</v>
      </c>
      <c r="AZ48" s="160">
        <v>0</v>
      </c>
      <c r="BA48" s="164"/>
      <c r="BB48" s="161">
        <f>BC48*1000/(BB72*1.732*BB75)</f>
        <v>0</v>
      </c>
      <c r="BC48" s="160">
        <v>0</v>
      </c>
      <c r="BD48" s="163"/>
      <c r="BE48" s="161">
        <f>BF48*1000/(BE72*1.732*BE75)</f>
        <v>0</v>
      </c>
      <c r="BF48" s="160">
        <v>0</v>
      </c>
      <c r="BG48" s="163"/>
      <c r="BH48" s="161">
        <f>BI48*1000/(BH72*1.732*BH75)</f>
        <v>0</v>
      </c>
      <c r="BI48" s="160">
        <v>0</v>
      </c>
      <c r="BJ48" s="163"/>
      <c r="BK48" s="161">
        <f>BL48*1000/(BK72*1.732*BK75)</f>
        <v>0</v>
      </c>
      <c r="BL48" s="160">
        <v>0</v>
      </c>
      <c r="BM48" s="164"/>
      <c r="BN48" s="161">
        <f>BO48*1000/(BN72*1.732*BN75)</f>
        <v>1.8505688669258806</v>
      </c>
      <c r="BO48" s="160">
        <v>0.018</v>
      </c>
      <c r="BP48" s="163"/>
      <c r="BQ48" s="161">
        <f>BR48*1000/(BQ72*1.732*BQ75)</f>
        <v>1.9607217756714688</v>
      </c>
      <c r="BR48" s="160">
        <v>0.018</v>
      </c>
      <c r="BS48" s="163"/>
      <c r="BT48" s="161">
        <f>BU48*1000/(BT72*1.732*BT75)</f>
        <v>1.9376544606635693</v>
      </c>
      <c r="BU48" s="160">
        <v>0.018</v>
      </c>
      <c r="BV48" s="163"/>
      <c r="BW48" s="161">
        <f>BX48*1000/(BW72*1.732*BW75)</f>
        <v>1.9376544606635693</v>
      </c>
      <c r="BX48" s="160">
        <v>0.018</v>
      </c>
      <c r="BY48" s="164"/>
      <c r="BZ48" s="161">
        <f>CA48*1000/(BZ72*1.732*BZ75)</f>
        <v>1.9874946834517218</v>
      </c>
      <c r="CA48" s="160">
        <v>0.018</v>
      </c>
      <c r="CB48" s="163"/>
      <c r="CC48" s="191">
        <f t="shared" si="1"/>
        <v>0.23399999999999993</v>
      </c>
    </row>
    <row r="49" spans="1:81" ht="12" customHeight="1">
      <c r="A49" s="668"/>
      <c r="B49" s="642"/>
      <c r="C49" s="639" t="s">
        <v>129</v>
      </c>
      <c r="D49" s="640"/>
      <c r="E49" s="179"/>
      <c r="F49" s="192"/>
      <c r="G49" s="193"/>
      <c r="H49" s="194"/>
      <c r="I49" s="171">
        <f>I38+I39+I40+I41+I42+I43+I44+I45+I46+I47+I48</f>
        <v>439.7275418281754</v>
      </c>
      <c r="J49" s="172">
        <f>J38+J39+J40+J41+J42+J43+J44+J45+J46+J47+J48</f>
        <v>4.181</v>
      </c>
      <c r="K49" s="173"/>
      <c r="L49" s="174">
        <f>L38+L39+L40+L41+L42+L43+L44+L45+L46+L47+L48</f>
        <v>466.8930851786442</v>
      </c>
      <c r="M49" s="172">
        <f>M38+M39+M40+M41+M42+M43+M44+M45+M46+M47+M48</f>
        <v>4.295999999999999</v>
      </c>
      <c r="N49" s="173"/>
      <c r="O49" s="174">
        <f>O38+O39+O40+O41+O42+O43+O44+O45+O46+O47+O48</f>
        <v>475.0810358489342</v>
      </c>
      <c r="P49" s="172">
        <f>P38+P39+P40+P41+P42+P43+P44+P45+P46+P47+P48</f>
        <v>4.313000000000001</v>
      </c>
      <c r="Q49" s="175"/>
      <c r="R49" s="171">
        <f>R38+R39+R40+R41+R42+R43+R44+R45+R46+R47+R48</f>
        <v>472.5303382605205</v>
      </c>
      <c r="S49" s="172">
        <f>S38+S39+S40+S41+S42+S43+S44+S45+S46+S47+S48</f>
        <v>4.327</v>
      </c>
      <c r="T49" s="163"/>
      <c r="U49" s="171">
        <f>U38+U39+U40+U41+U42+U43+U44+U45+U46+U47+U48</f>
        <v>451.9327966708232</v>
      </c>
      <c r="V49" s="172">
        <f>V38+V39+V40+V41+V42+V43+V44+V45+V46+V47+V48</f>
        <v>4.214</v>
      </c>
      <c r="W49" s="173"/>
      <c r="X49" s="174">
        <f>X38+X39+X40+X41+X42+X43+X44+X45+X46+X47+X48</f>
        <v>409.93155040159525</v>
      </c>
      <c r="Y49" s="172">
        <f>Y38+Y39+Y40+Y41+Y42+Y43+Y44+Y45+Y46+Y47+Y48</f>
        <v>3.9299999999999993</v>
      </c>
      <c r="Z49" s="173"/>
      <c r="AA49" s="174">
        <f>AA38+AA39+AA40+AA41+AA42+AA43+AA44+AA45+AA46+AA47+AA48</f>
        <v>385.4992620169542</v>
      </c>
      <c r="AB49" s="172">
        <f>AB38+AB39+AB40+AB41+AB42+AB43+AB44+AB45+AB46+AB47+AB48</f>
        <v>3.629</v>
      </c>
      <c r="AC49" s="175"/>
      <c r="AD49" s="171">
        <f>AD38+AD39+AD40+AD41+AD42+AD43+AD44+AD45+AD46+AD47+AD48</f>
        <v>371.60325249852434</v>
      </c>
      <c r="AE49" s="172">
        <f>AE38+AE39+AE40+AE41+AE42+AE43+AE44+AE45+AE46+AE47+AE48</f>
        <v>3.6429999999999993</v>
      </c>
      <c r="AF49" s="163"/>
      <c r="AG49" s="171">
        <f>AG38+AG39+AG40+AG41+AG42+AG43+AG44+AG45+AG46+AG47+AG48</f>
        <v>402.19408072728646</v>
      </c>
      <c r="AH49" s="172">
        <f>AH38+AH39+AH40+AH41+AH42+AH43+AH44+AH45+AH46+AH47+AH48</f>
        <v>3.77</v>
      </c>
      <c r="AI49" s="173"/>
      <c r="AJ49" s="174">
        <f>AJ38+AJ39+AJ40+AJ41+AJ42+AJ43+AJ44+AJ45+AJ46+AJ47+AJ48</f>
        <v>484.6292441648912</v>
      </c>
      <c r="AK49" s="172">
        <f>AK38+AK39+AK40+AK41+AK42+AK43+AK44+AK45+AK46+AK47+AK48</f>
        <v>4.490000000000001</v>
      </c>
      <c r="AL49" s="173"/>
      <c r="AM49" s="174">
        <f>AM38+AM39+AM40+AM41+AM42+AM43+AM44+AM45+AM46+AM47+AM48</f>
        <v>511.3558181135247</v>
      </c>
      <c r="AN49" s="172">
        <f>AN38+AN39+AN40+AN41+AN42+AN43+AN44+AN45+AN46+AN47+AN48</f>
        <v>4.675000000000001</v>
      </c>
      <c r="AO49" s="175"/>
      <c r="AP49" s="171">
        <f>AP38+AP39+AP40+AP41+AP42+AP43+AP44+AP45+AP46+AP47+AP48</f>
        <v>443.418013856813</v>
      </c>
      <c r="AQ49" s="172">
        <f>AQ38+AQ39+AQ40+AQ41+AQ42+AQ43+AQ44+AQ45+AQ46+AQ47+AQ48</f>
        <v>4.224</v>
      </c>
      <c r="AR49" s="163"/>
      <c r="AS49" s="171">
        <f>AS38+AS39+AS40+AS41+AS42+AS43+AS44+AS45+AS46+AS47+AS48</f>
        <v>456.9157463494124</v>
      </c>
      <c r="AT49" s="172">
        <f>AT38+AT39+AT40+AT41+AT42+AT43+AT44+AT45+AT46+AT47+AT48</f>
        <v>4.079000000000001</v>
      </c>
      <c r="AU49" s="173"/>
      <c r="AV49" s="174">
        <f>AV38+AV39+AV40+AV41+AV42+AV43+AV44+AV45+AV46+AV47+AV48</f>
        <v>513.4841336763193</v>
      </c>
      <c r="AW49" s="172">
        <f>AW38+AW39+AW40+AW41+AW42+AW43+AW44+AW45+AW46+AW47+AW48</f>
        <v>4.5840000000000005</v>
      </c>
      <c r="AX49" s="173"/>
      <c r="AY49" s="174">
        <f>AY38+AY39+AY40+AY41+AY42+AY43+AY44+AY45+AY46+AY47+AY48</f>
        <v>532.3366218755552</v>
      </c>
      <c r="AZ49" s="172">
        <f>AZ38+AZ39+AZ40+AZ41+AZ42+AZ43+AZ44+AZ45+AZ46+AZ47+AZ48</f>
        <v>4.932</v>
      </c>
      <c r="BA49" s="175"/>
      <c r="BB49" s="171">
        <f>BB38+BB39+BB40+BB41+BB42+BB43+BB44+BB45+BB46+BB47+BB48</f>
        <v>524.6253826736129</v>
      </c>
      <c r="BC49" s="172">
        <f>BC38+BC39+BC40+BC41+BC42+BC43+BC44+BC45+BC46+BC47+BC48</f>
        <v>4.884</v>
      </c>
      <c r="BD49" s="163"/>
      <c r="BE49" s="171">
        <f>BE38+BE39+BE40+BE41+BE42+BE43+BE44+BE45+BE46+BE47+BE48</f>
        <v>498.0473753061834</v>
      </c>
      <c r="BF49" s="172">
        <f>BF38+BF39+BF40+BF41+BF42+BF43+BF44+BF45+BF46+BF47+BF48</f>
        <v>4.713</v>
      </c>
      <c r="BG49" s="173"/>
      <c r="BH49" s="174">
        <f>BH38+BH39+BH40+BH41+BH42+BH43+BH44+BH45+BH46+BH47+BH48</f>
        <v>472.2381285254582</v>
      </c>
      <c r="BI49" s="172">
        <f>BI38+BI39+BI40+BI41+BI42+BI43+BI44+BI45+BI46+BI47+BI48</f>
        <v>4.4830000000000005</v>
      </c>
      <c r="BJ49" s="173"/>
      <c r="BK49" s="174">
        <f>BK38+BK39+BK40+BK41+BK42+BK43+BK44+BK45+BK46+BK47+BK48</f>
        <v>454.01593988990413</v>
      </c>
      <c r="BL49" s="172">
        <f>BL38+BL39+BL40+BL41+BL42+BL43+BL44+BL45+BL46+BL47+BL48</f>
        <v>4.274</v>
      </c>
      <c r="BM49" s="175"/>
      <c r="BN49" s="171">
        <f>BN38+BN39+BN40+BN41+BN42+BN43+BN44+BN45+BN46+BN47+BN48</f>
        <v>377.51604885287963</v>
      </c>
      <c r="BO49" s="172">
        <f>BO38+BO39+BO40+BO41+BO42+BO43+BO44+BO45+BO46+BO47+BO48</f>
        <v>3.672</v>
      </c>
      <c r="BP49" s="163"/>
      <c r="BQ49" s="171">
        <f>BQ38+BQ39+BQ40+BQ41+BQ42+BQ43+BQ44+BQ45+BQ46+BQ47+BQ48</f>
        <v>420.901607844142</v>
      </c>
      <c r="BR49" s="172">
        <f>BR38+BR39+BR40+BR41+BR42+BR43+BR44+BR45+BR46+BR47+BR48</f>
        <v>3.864</v>
      </c>
      <c r="BS49" s="173"/>
      <c r="BT49" s="174">
        <f>BT38+BT39+BT40+BT41+BT42+BT43+BT44+BT45+BT46+BT47+BT48</f>
        <v>466.5441351397728</v>
      </c>
      <c r="BU49" s="172">
        <f>BU38+BU39+BU40+BU41+BU42+BU43+BU44+BU45+BU46+BU47+BU48</f>
        <v>4.334</v>
      </c>
      <c r="BV49" s="173"/>
      <c r="BW49" s="174">
        <f>BW38+BW39+BW40+BW41+BW42+BW43+BW44+BW45+BW46+BW47+BW48</f>
        <v>488.28892408721947</v>
      </c>
      <c r="BX49" s="172">
        <f>BX38+BX39+BX40+BX41+BX42+BX43+BX44+BX45+BX46+BX47+BX48</f>
        <v>4.536</v>
      </c>
      <c r="BY49" s="175"/>
      <c r="BZ49" s="171">
        <f>BZ38+BZ39+BZ40+BZ41+BZ42+BZ43+BZ44+BZ45+BZ46+BZ47+BZ48</f>
        <v>514.0986247861787</v>
      </c>
      <c r="CA49" s="172">
        <f>CA38+CA39+CA40+CA41+CA42+CA43+CA44+CA45+CA46+CA47+CA48</f>
        <v>4.656</v>
      </c>
      <c r="CB49" s="163"/>
      <c r="CC49" s="198">
        <f t="shared" si="1"/>
        <v>102.70300000000003</v>
      </c>
    </row>
    <row r="50" spans="1:81" ht="12" customHeight="1">
      <c r="A50" s="668"/>
      <c r="B50" s="642"/>
      <c r="C50" s="643" t="s">
        <v>165</v>
      </c>
      <c r="D50" s="644"/>
      <c r="E50" s="202" t="s">
        <v>61</v>
      </c>
      <c r="F50" s="192"/>
      <c r="G50" s="193"/>
      <c r="H50" s="194"/>
      <c r="I50" s="161">
        <f>J50*1000/(K71*1.732*I74)</f>
        <v>0.48234520095465766</v>
      </c>
      <c r="J50" s="158">
        <v>0.005</v>
      </c>
      <c r="K50" s="163"/>
      <c r="L50" s="161">
        <f>M50*1000/(N71*1.732*L74)</f>
        <v>0.48698313557922174</v>
      </c>
      <c r="M50" s="158">
        <v>0.005</v>
      </c>
      <c r="N50" s="163"/>
      <c r="O50" s="161">
        <f>P50*1000/(Q71*1.732*O74)</f>
        <v>0.3902118479633185</v>
      </c>
      <c r="P50" s="158">
        <v>0.004</v>
      </c>
      <c r="Q50" s="164"/>
      <c r="R50" s="161">
        <f>S50*1000/(T71*1.732*R74)</f>
        <v>0.3908391982012017</v>
      </c>
      <c r="S50" s="158">
        <v>0.004</v>
      </c>
      <c r="T50" s="163"/>
      <c r="U50" s="161">
        <f>V50*1000/(W71*1.732*U74)</f>
        <v>0.3943630378352687</v>
      </c>
      <c r="V50" s="158">
        <v>0.004</v>
      </c>
      <c r="W50" s="163"/>
      <c r="X50" s="161">
        <f>Y50*1000/(Z71*1.732*X74)</f>
        <v>0.39247311912359817</v>
      </c>
      <c r="Y50" s="158">
        <v>0.004</v>
      </c>
      <c r="Z50" s="163"/>
      <c r="AA50" s="161">
        <f>AB50*1000/(AC71*1.732*AA74)</f>
        <v>0.38834182313282345</v>
      </c>
      <c r="AB50" s="158">
        <v>0.004</v>
      </c>
      <c r="AC50" s="164"/>
      <c r="AD50" s="161">
        <f>AE50*1000/(AF71*1.732*AD74)</f>
        <v>0.4873777734524625</v>
      </c>
      <c r="AE50" s="158">
        <v>0.005</v>
      </c>
      <c r="AF50" s="163"/>
      <c r="AG50" s="161">
        <f>AH50*1000/(AI71*1.732*AG74)</f>
        <v>1.5216297847952909</v>
      </c>
      <c r="AH50" s="158">
        <v>0.015</v>
      </c>
      <c r="AI50" s="163"/>
      <c r="AJ50" s="161">
        <f>AK50*1000/(AL71*1.732*AJ74)</f>
        <v>2.527788893308138</v>
      </c>
      <c r="AK50" s="158">
        <v>0.025</v>
      </c>
      <c r="AL50" s="163"/>
      <c r="AM50" s="161">
        <f>AN50*1000/(AO71*1.732*AM74)</f>
        <v>1.1104186136847587</v>
      </c>
      <c r="AN50" s="158">
        <v>0.011</v>
      </c>
      <c r="AO50" s="164"/>
      <c r="AP50" s="161">
        <f>AQ50*1000/(AR71*1.732*AP74)</f>
        <v>1.3891899903066292</v>
      </c>
      <c r="AQ50" s="158">
        <v>0.014</v>
      </c>
      <c r="AR50" s="163"/>
      <c r="AS50" s="161">
        <f>AT50*1000/(AU71*1.732*AS74)</f>
        <v>0.5891001161901795</v>
      </c>
      <c r="AT50" s="158">
        <v>0.006</v>
      </c>
      <c r="AU50" s="163"/>
      <c r="AV50" s="161">
        <f>AW50*1000/(AX71*1.732*AV74)</f>
        <v>1.0800168796819958</v>
      </c>
      <c r="AW50" s="158">
        <v>0.011</v>
      </c>
      <c r="AX50" s="163"/>
      <c r="AY50" s="161">
        <f>AZ50*1000/(BA71*1.732*AY74)</f>
        <v>1.894511070964317</v>
      </c>
      <c r="AZ50" s="158">
        <v>0.019</v>
      </c>
      <c r="BA50" s="164"/>
      <c r="BB50" s="161">
        <f>BC50*1000/(BD71*1.732*BB74)</f>
        <v>0.7951073545999108</v>
      </c>
      <c r="BC50" s="158">
        <v>0.008</v>
      </c>
      <c r="BD50" s="163"/>
      <c r="BE50" s="161">
        <f>BF50*1000/(BG71*1.732*BE74)</f>
        <v>2.116448700669814</v>
      </c>
      <c r="BF50" s="158">
        <v>0.021</v>
      </c>
      <c r="BG50" s="163"/>
      <c r="BH50" s="161">
        <f>BI50*1000/(BJ71*1.732*BH74)</f>
        <v>1.1793032283425877</v>
      </c>
      <c r="BI50" s="158">
        <v>0.012</v>
      </c>
      <c r="BJ50" s="163"/>
      <c r="BK50" s="161">
        <f>BL50*1000/(BM71*1.732*BK74)</f>
        <v>1.0484415050465494</v>
      </c>
      <c r="BL50" s="158">
        <v>0.011</v>
      </c>
      <c r="BM50" s="164"/>
      <c r="BN50" s="161">
        <f>BO50*1000/(BP71*1.732*BN74)</f>
        <v>0.3871050657343112</v>
      </c>
      <c r="BO50" s="158">
        <v>0.004</v>
      </c>
      <c r="BP50" s="163"/>
      <c r="BQ50" s="161">
        <f>BR50*1000/(BS71*1.732*BQ74)</f>
        <v>0.391847165185602</v>
      </c>
      <c r="BR50" s="158">
        <v>0.004</v>
      </c>
      <c r="BS50" s="163"/>
      <c r="BT50" s="161">
        <f>BU50*1000/(BV71*1.732*BT74)</f>
        <v>0.3986035006076909</v>
      </c>
      <c r="BU50" s="158">
        <v>0.004</v>
      </c>
      <c r="BV50" s="163"/>
      <c r="BW50" s="161">
        <f>BX50*1000/(BY71*1.732*BW74)</f>
        <v>0.3979647129464607</v>
      </c>
      <c r="BX50" s="158">
        <v>0.004</v>
      </c>
      <c r="BY50" s="164"/>
      <c r="BZ50" s="161">
        <f>CA50*1000/(CB71*1.732*BZ74)</f>
        <v>0.48234520095465766</v>
      </c>
      <c r="CA50" s="158">
        <v>0.005</v>
      </c>
      <c r="CB50" s="163"/>
      <c r="CC50" s="191">
        <f t="shared" si="1"/>
        <v>0.20900000000000005</v>
      </c>
    </row>
    <row r="51" spans="1:81" ht="12" customHeight="1">
      <c r="A51" s="668"/>
      <c r="B51" s="642"/>
      <c r="C51" s="643" t="s">
        <v>62</v>
      </c>
      <c r="D51" s="644"/>
      <c r="E51" s="202" t="s">
        <v>63</v>
      </c>
      <c r="F51" s="192"/>
      <c r="G51" s="193"/>
      <c r="H51" s="194"/>
      <c r="I51" s="161">
        <f>J51*1000/(K71*1.732*I74)</f>
        <v>20.451436520477486</v>
      </c>
      <c r="J51" s="160">
        <v>0.212</v>
      </c>
      <c r="K51" s="163"/>
      <c r="L51" s="161">
        <f>M51*1000/(N71*1.732*L74)</f>
        <v>20.063705185863935</v>
      </c>
      <c r="M51" s="160">
        <v>0.206</v>
      </c>
      <c r="N51" s="163"/>
      <c r="O51" s="161">
        <f>P51*1000/(Q71*1.732*O74)</f>
        <v>22.046969409927495</v>
      </c>
      <c r="P51" s="160">
        <v>0.226</v>
      </c>
      <c r="Q51" s="164"/>
      <c r="R51" s="161">
        <f>S51*1000/(T71*1.732*R74)</f>
        <v>21.593865700616394</v>
      </c>
      <c r="S51" s="160">
        <v>0.221</v>
      </c>
      <c r="T51" s="163"/>
      <c r="U51" s="161">
        <f>V51*1000/(W71*1.732*U74)</f>
        <v>22.28151163769268</v>
      </c>
      <c r="V51" s="160">
        <v>0.226</v>
      </c>
      <c r="W51" s="163"/>
      <c r="X51" s="161">
        <f>Y51*1000/(Z71*1.732*X74)</f>
        <v>22.567204349606897</v>
      </c>
      <c r="Y51" s="160">
        <v>0.23</v>
      </c>
      <c r="Z51" s="163"/>
      <c r="AA51" s="161">
        <f>AB51*1000/(AC71*1.732*AA74)</f>
        <v>22.329654830137347</v>
      </c>
      <c r="AB51" s="160">
        <v>0.23</v>
      </c>
      <c r="AC51" s="164"/>
      <c r="AD51" s="161">
        <f>AE51*1000/(AF71*1.732*AD74)</f>
        <v>27.098204203956918</v>
      </c>
      <c r="AE51" s="160">
        <v>0.278</v>
      </c>
      <c r="AF51" s="163"/>
      <c r="AG51" s="161">
        <f>AH51*1000/(AI71*1.732*AG74)</f>
        <v>30.635479667211854</v>
      </c>
      <c r="AH51" s="160">
        <v>0.302</v>
      </c>
      <c r="AI51" s="163"/>
      <c r="AJ51" s="161">
        <f>AK51*1000/(AL71*1.732*AJ74)</f>
        <v>35.995713840707886</v>
      </c>
      <c r="AK51" s="160">
        <v>0.356</v>
      </c>
      <c r="AL51" s="163"/>
      <c r="AM51" s="161">
        <f>AN51*1000/(AO71*1.732*AM74)</f>
        <v>46.53663462806125</v>
      </c>
      <c r="AN51" s="160">
        <v>0.461</v>
      </c>
      <c r="AO51" s="164"/>
      <c r="AP51" s="161">
        <f>AQ51*1000/(AR71*1.732*AP74)</f>
        <v>53.38458677035475</v>
      </c>
      <c r="AQ51" s="160">
        <v>0.538</v>
      </c>
      <c r="AR51" s="163"/>
      <c r="AS51" s="161">
        <f>AT51*1000/(AU71*1.732*AS74)</f>
        <v>56.55361115425724</v>
      </c>
      <c r="AT51" s="160">
        <v>0.576</v>
      </c>
      <c r="AU51" s="163"/>
      <c r="AV51" s="161">
        <f>AW51*1000/(AX71*1.732*AV74)</f>
        <v>55.17904421648015</v>
      </c>
      <c r="AW51" s="160">
        <v>0.562</v>
      </c>
      <c r="AX51" s="163"/>
      <c r="AY51" s="161">
        <f>AZ51*1000/(BA71*1.732*AY74)</f>
        <v>35.39744369433329</v>
      </c>
      <c r="AZ51" s="160">
        <v>0.355</v>
      </c>
      <c r="BA51" s="164"/>
      <c r="BB51" s="161">
        <f>BC51*1000/(BD71*1.732*BB74)</f>
        <v>30.015302636146632</v>
      </c>
      <c r="BC51" s="160">
        <v>0.302</v>
      </c>
      <c r="BD51" s="163"/>
      <c r="BE51" s="161">
        <f>BF51*1000/(BG71*1.732*BE74)</f>
        <v>27.614616380168044</v>
      </c>
      <c r="BF51" s="160">
        <v>0.274</v>
      </c>
      <c r="BG51" s="163"/>
      <c r="BH51" s="161">
        <f>BI51*1000/(BJ71*1.732*BH74)</f>
        <v>25.944671023536927</v>
      </c>
      <c r="BI51" s="160">
        <v>0.264</v>
      </c>
      <c r="BJ51" s="163"/>
      <c r="BK51" s="161">
        <f>BL51*1000/(BM71*1.732*BK74)</f>
        <v>26.973540538924862</v>
      </c>
      <c r="BL51" s="160">
        <v>0.283</v>
      </c>
      <c r="BM51" s="164"/>
      <c r="BN51" s="161">
        <f>BO51*1000/(BP71*1.732*BN74)</f>
        <v>35.807218580423786</v>
      </c>
      <c r="BO51" s="160">
        <v>0.37</v>
      </c>
      <c r="BP51" s="163"/>
      <c r="BQ51" s="161">
        <f>BR51*1000/(BS71*1.732*BQ74)</f>
        <v>54.07490879561308</v>
      </c>
      <c r="BR51" s="160">
        <v>0.552</v>
      </c>
      <c r="BS51" s="163"/>
      <c r="BT51" s="161">
        <f>BU51*1000/(BV71*1.732*BT74)</f>
        <v>54.010774332342116</v>
      </c>
      <c r="BU51" s="160">
        <v>0.542</v>
      </c>
      <c r="BV51" s="163"/>
      <c r="BW51" s="161">
        <f>BX51*1000/(BY71*1.732*BW74)</f>
        <v>52.53134210893281</v>
      </c>
      <c r="BX51" s="160">
        <v>0.528</v>
      </c>
      <c r="BY51" s="164"/>
      <c r="BZ51" s="161">
        <f>CA51*1000/(CB71*1.732*BZ74)</f>
        <v>26.43251701231524</v>
      </c>
      <c r="CA51" s="160">
        <v>0.274</v>
      </c>
      <c r="CB51" s="163"/>
      <c r="CC51" s="191">
        <f t="shared" si="1"/>
        <v>8.367999999999999</v>
      </c>
    </row>
    <row r="52" spans="1:81" ht="12" customHeight="1">
      <c r="A52" s="668"/>
      <c r="B52" s="642"/>
      <c r="C52" s="176" t="s">
        <v>64</v>
      </c>
      <c r="D52" s="177"/>
      <c r="E52" s="202" t="s">
        <v>65</v>
      </c>
      <c r="F52" s="192"/>
      <c r="G52" s="193"/>
      <c r="H52" s="194"/>
      <c r="I52" s="161">
        <f>J52*1000/(K71*1.732*I74)</f>
        <v>78.13992255465455</v>
      </c>
      <c r="J52" s="158">
        <v>0.81</v>
      </c>
      <c r="K52" s="163"/>
      <c r="L52" s="161">
        <f>M52*1000/(N71*1.732*L74)</f>
        <v>78.89126796383393</v>
      </c>
      <c r="M52" s="158">
        <v>0.81</v>
      </c>
      <c r="N52" s="163"/>
      <c r="O52" s="161">
        <f>P52*1000/(Q71*1.732*O74)</f>
        <v>82.52980584424186</v>
      </c>
      <c r="P52" s="158">
        <v>0.846</v>
      </c>
      <c r="Q52" s="164"/>
      <c r="R52" s="161">
        <f>S52*1000/(T71*1.732*R74)</f>
        <v>83.54187861550686</v>
      </c>
      <c r="S52" s="158">
        <v>0.855</v>
      </c>
      <c r="T52" s="163"/>
      <c r="U52" s="161">
        <f>V52*1000/(W71*1.732*U74)</f>
        <v>78.97119832651256</v>
      </c>
      <c r="V52" s="158">
        <v>0.801</v>
      </c>
      <c r="W52" s="163"/>
      <c r="X52" s="161">
        <f>Y52*1000/(Z71*1.732*X74)</f>
        <v>80.35887114055673</v>
      </c>
      <c r="Y52" s="158">
        <v>0.819</v>
      </c>
      <c r="Z52" s="163"/>
      <c r="AA52" s="161">
        <f>AB52*1000/(AC71*1.732*AA74)</f>
        <v>80.38675738849444</v>
      </c>
      <c r="AB52" s="158">
        <v>0.828</v>
      </c>
      <c r="AC52" s="164"/>
      <c r="AD52" s="161">
        <f>AE52*1000/(AF71*1.732*AD74)</f>
        <v>50.00495955622266</v>
      </c>
      <c r="AE52" s="158">
        <v>0.513</v>
      </c>
      <c r="AF52" s="163"/>
      <c r="AG52" s="161">
        <f>AH52*1000/(AI71*1.732*AG74)</f>
        <v>53.86569438175329</v>
      </c>
      <c r="AH52" s="158">
        <v>0.531</v>
      </c>
      <c r="AI52" s="163"/>
      <c r="AJ52" s="161">
        <f>AK52*1000/(AL71*1.732*AJ74)</f>
        <v>101.92044817818412</v>
      </c>
      <c r="AK52" s="158">
        <v>1.008</v>
      </c>
      <c r="AL52" s="163"/>
      <c r="AM52" s="161">
        <f>AN52*1000/(AO71*1.732*AM74)</f>
        <v>91.76095634904051</v>
      </c>
      <c r="AN52" s="158">
        <v>0.909</v>
      </c>
      <c r="AO52" s="164"/>
      <c r="AP52" s="161">
        <f>AQ52*1000/(AR71*1.732*AP74)</f>
        <v>88.4120200973719</v>
      </c>
      <c r="AQ52" s="158">
        <v>0.891</v>
      </c>
      <c r="AR52" s="163"/>
      <c r="AS52" s="161">
        <f>AT52*1000/(AU71*1.732*AS74)</f>
        <v>50.36805993426035</v>
      </c>
      <c r="AT52" s="158">
        <v>0.513</v>
      </c>
      <c r="AU52" s="163"/>
      <c r="AV52" s="161">
        <f>AW52*1000/(AX71*1.732*AV74)</f>
        <v>81.29581603424478</v>
      </c>
      <c r="AW52" s="158">
        <v>0.828</v>
      </c>
      <c r="AX52" s="163"/>
      <c r="AY52" s="161">
        <f>AZ52*1000/(BA71*1.732*AY74)</f>
        <v>80.76599828847877</v>
      </c>
      <c r="AZ52" s="158">
        <v>0.81</v>
      </c>
      <c r="BA52" s="164"/>
      <c r="BB52" s="161">
        <f>BC52*1000/(BD71*1.732*BB74)</f>
        <v>76.92663655754137</v>
      </c>
      <c r="BC52" s="158">
        <v>0.774</v>
      </c>
      <c r="BD52" s="163"/>
      <c r="BE52" s="161">
        <f>BF52*1000/(BG71*1.732*BE74)</f>
        <v>88.89084542813218</v>
      </c>
      <c r="BF52" s="158">
        <v>0.882</v>
      </c>
      <c r="BG52" s="163"/>
      <c r="BH52" s="161">
        <f>BI52*1000/(BJ71*1.732*BH74)</f>
        <v>90.21669696820796</v>
      </c>
      <c r="BI52" s="158">
        <v>0.918</v>
      </c>
      <c r="BJ52" s="163"/>
      <c r="BK52" s="161">
        <f>BL52*1000/(BM71*1.732*BK74)</f>
        <v>48.89549928080726</v>
      </c>
      <c r="BL52" s="158">
        <v>0.513</v>
      </c>
      <c r="BM52" s="164"/>
      <c r="BN52" s="161">
        <f>BO52*1000/(BP71*1.732*BN74)</f>
        <v>47.03326548671881</v>
      </c>
      <c r="BO52" s="158">
        <v>0.486</v>
      </c>
      <c r="BP52" s="163"/>
      <c r="BQ52" s="161">
        <f>BR52*1000/(BS71*1.732*BQ74)</f>
        <v>48.491086691718245</v>
      </c>
      <c r="BR52" s="158">
        <v>0.495</v>
      </c>
      <c r="BS52" s="163"/>
      <c r="BT52" s="161">
        <f>BU52*1000/(BV71*1.732*BT74)</f>
        <v>55.10693395901327</v>
      </c>
      <c r="BU52" s="158">
        <v>0.553</v>
      </c>
      <c r="BV52" s="163"/>
      <c r="BW52" s="161">
        <f>BX52*1000/(BY71*1.732*BW74)</f>
        <v>87.75121920469458</v>
      </c>
      <c r="BX52" s="158">
        <v>0.882</v>
      </c>
      <c r="BY52" s="164"/>
      <c r="BZ52" s="161">
        <f>CA52*1000/(CB71*1.732*BZ74)</f>
        <v>65.11660212887878</v>
      </c>
      <c r="CA52" s="158">
        <v>0.675</v>
      </c>
      <c r="CB52" s="163"/>
      <c r="CC52" s="191">
        <f t="shared" si="1"/>
        <v>17.95</v>
      </c>
    </row>
    <row r="53" spans="1:81" ht="12" customHeight="1">
      <c r="A53" s="668"/>
      <c r="B53" s="642"/>
      <c r="C53" s="643" t="s">
        <v>166</v>
      </c>
      <c r="D53" s="644"/>
      <c r="E53" s="202" t="s">
        <v>66</v>
      </c>
      <c r="F53" s="192"/>
      <c r="G53" s="193"/>
      <c r="H53" s="194"/>
      <c r="I53" s="161">
        <f>J53*1000/(K71*1.732*I74)</f>
        <v>4.630513929164714</v>
      </c>
      <c r="J53" s="158">
        <v>0.048</v>
      </c>
      <c r="K53" s="163"/>
      <c r="L53" s="161">
        <f>M53*1000/(N71*1.732*L74)</f>
        <v>5.259417864255594</v>
      </c>
      <c r="M53" s="158">
        <v>0.054</v>
      </c>
      <c r="N53" s="163"/>
      <c r="O53" s="161">
        <f>P53*1000/(Q71*1.732*O74)</f>
        <v>4.8776480995414815</v>
      </c>
      <c r="P53" s="158">
        <v>0.05</v>
      </c>
      <c r="Q53" s="164"/>
      <c r="R53" s="161">
        <f>S53*1000/(T71*1.732*R74)</f>
        <v>4.787780177964721</v>
      </c>
      <c r="S53" s="158">
        <v>0.049</v>
      </c>
      <c r="T53" s="163"/>
      <c r="U53" s="161">
        <f>V53*1000/(W71*1.732*U74)</f>
        <v>4.042221137811504</v>
      </c>
      <c r="V53" s="158">
        <v>0.041</v>
      </c>
      <c r="W53" s="163"/>
      <c r="X53" s="161">
        <f>Y53*1000/(Z71*1.732*X74)</f>
        <v>2.7473118338651874</v>
      </c>
      <c r="Y53" s="158">
        <v>0.028</v>
      </c>
      <c r="Z53" s="163"/>
      <c r="AA53" s="161">
        <f>AB53*1000/(AC71*1.732*AA74)</f>
        <v>5.048443700726705</v>
      </c>
      <c r="AB53" s="158">
        <v>0.052</v>
      </c>
      <c r="AC53" s="164"/>
      <c r="AD53" s="161">
        <f>AE53*1000/(AF71*1.732*AD74)</f>
        <v>6.433386609572506</v>
      </c>
      <c r="AE53" s="158">
        <v>0.066</v>
      </c>
      <c r="AF53" s="163"/>
      <c r="AG53" s="161">
        <f>AH53*1000/(AI71*1.732*AG74)</f>
        <v>8.21680083789457</v>
      </c>
      <c r="AH53" s="158">
        <v>0.081</v>
      </c>
      <c r="AI53" s="163"/>
      <c r="AJ53" s="161">
        <f>AK53*1000/(AL71*1.732*AJ74)</f>
        <v>9.403374683106273</v>
      </c>
      <c r="AK53" s="158">
        <v>0.093</v>
      </c>
      <c r="AL53" s="163"/>
      <c r="AM53" s="161">
        <f>AN53*1000/(AO71*1.732*AM74)</f>
        <v>8.984296056176683</v>
      </c>
      <c r="AN53" s="158">
        <v>0.089</v>
      </c>
      <c r="AO53" s="164"/>
      <c r="AP53" s="161">
        <f>AQ53*1000/(AR71*1.732*AP74)</f>
        <v>7.739772803136934</v>
      </c>
      <c r="AQ53" s="158">
        <v>0.078</v>
      </c>
      <c r="AR53" s="163"/>
      <c r="AS53" s="161">
        <f>AT53*1000/(AU71*1.732*AS74)</f>
        <v>8.836501742852693</v>
      </c>
      <c r="AT53" s="158">
        <v>0.09</v>
      </c>
      <c r="AU53" s="163"/>
      <c r="AV53" s="161">
        <f>AW53*1000/(AX71*1.732*AV74)</f>
        <v>7.756484863170697</v>
      </c>
      <c r="AW53" s="158">
        <v>0.079</v>
      </c>
      <c r="AX53" s="163"/>
      <c r="AY53" s="161">
        <f>AZ53*1000/(BA71*1.732*AY74)</f>
        <v>5.783244321891073</v>
      </c>
      <c r="AZ53" s="158">
        <v>0.058</v>
      </c>
      <c r="BA53" s="164"/>
      <c r="BB53" s="161">
        <f>BC53*1000/(BD71*1.732*BB74)</f>
        <v>5.565751482199375</v>
      </c>
      <c r="BC53" s="158">
        <v>0.056</v>
      </c>
      <c r="BD53" s="163"/>
      <c r="BE53" s="161">
        <f>BF53*1000/(BG71*1.732*BE74)</f>
        <v>6.450129373469909</v>
      </c>
      <c r="BF53" s="158">
        <v>0.064</v>
      </c>
      <c r="BG53" s="163"/>
      <c r="BH53" s="161">
        <f>BI53*1000/(BJ71*1.732*BH74)</f>
        <v>4.8154881823989</v>
      </c>
      <c r="BI53" s="158">
        <v>0.049</v>
      </c>
      <c r="BJ53" s="163"/>
      <c r="BK53" s="161">
        <f>BL53*1000/(BM71*1.732*BK74)</f>
        <v>4.289078884281338</v>
      </c>
      <c r="BL53" s="158">
        <v>0.045</v>
      </c>
      <c r="BM53" s="164"/>
      <c r="BN53" s="161">
        <f>BO53*1000/(BP71*1.732*BN74)</f>
        <v>4.354931989511001</v>
      </c>
      <c r="BO53" s="158">
        <v>0.045</v>
      </c>
      <c r="BP53" s="163"/>
      <c r="BQ53" s="161">
        <f>BR53*1000/(BS71*1.732*BQ74)</f>
        <v>6.367516434266032</v>
      </c>
      <c r="BR53" s="158">
        <v>0.065</v>
      </c>
      <c r="BS53" s="163"/>
      <c r="BT53" s="161">
        <f>BU53*1000/(BV71*1.732*BT74)</f>
        <v>5.082194632748059</v>
      </c>
      <c r="BU53" s="158">
        <v>0.051</v>
      </c>
      <c r="BV53" s="163"/>
      <c r="BW53" s="161">
        <f>BX53*1000/(BY71*1.732*BW74)</f>
        <v>4.9745589118307585</v>
      </c>
      <c r="BX53" s="158">
        <v>0.05</v>
      </c>
      <c r="BY53" s="164"/>
      <c r="BZ53" s="161">
        <f>CA53*1000/(CB71*1.732*BZ74)</f>
        <v>4.630513929164714</v>
      </c>
      <c r="CA53" s="158">
        <v>0.048</v>
      </c>
      <c r="CB53" s="163"/>
      <c r="CC53" s="191">
        <f t="shared" si="1"/>
        <v>1.4289999999999998</v>
      </c>
    </row>
    <row r="54" spans="1:81" ht="12" customHeight="1">
      <c r="A54" s="668"/>
      <c r="B54" s="642"/>
      <c r="C54" s="166" t="s">
        <v>67</v>
      </c>
      <c r="D54" s="180"/>
      <c r="E54" s="203" t="s">
        <v>68</v>
      </c>
      <c r="F54" s="192"/>
      <c r="G54" s="200"/>
      <c r="H54" s="201"/>
      <c r="I54" s="161">
        <f>J54*1000/(K71*1.732*I74)</f>
        <v>117.98163615350927</v>
      </c>
      <c r="J54" s="160">
        <v>1.223</v>
      </c>
      <c r="K54" s="163"/>
      <c r="L54" s="161">
        <f>M54*1000/(N71*1.732*L74)</f>
        <v>119.40826484402517</v>
      </c>
      <c r="M54" s="160">
        <v>1.226</v>
      </c>
      <c r="N54" s="163"/>
      <c r="O54" s="161">
        <f>P54*1000/(Q71*1.732*O74)</f>
        <v>120.1852491727021</v>
      </c>
      <c r="P54" s="160">
        <v>1.232</v>
      </c>
      <c r="Q54" s="164"/>
      <c r="R54" s="161">
        <f>S54*1000/(T71*1.732*R74)</f>
        <v>119.59679464956773</v>
      </c>
      <c r="S54" s="160">
        <v>1.224</v>
      </c>
      <c r="T54" s="163"/>
      <c r="U54" s="161">
        <f>V54*1000/(W71*1.732*U74)</f>
        <v>121.95676945055685</v>
      </c>
      <c r="V54" s="160">
        <v>1.237</v>
      </c>
      <c r="W54" s="163"/>
      <c r="X54" s="161">
        <f>Y54*1000/(Z71*1.732*X74)</f>
        <v>120.88172069006824</v>
      </c>
      <c r="Y54" s="160">
        <v>1.232</v>
      </c>
      <c r="Z54" s="163"/>
      <c r="AA54" s="161">
        <f>AB54*1000/(AC71*1.732*AA74)</f>
        <v>119.80345243647602</v>
      </c>
      <c r="AB54" s="160">
        <v>1.234</v>
      </c>
      <c r="AC54" s="164"/>
      <c r="AD54" s="161">
        <f>AE54*1000/(AF71*1.732*AD74)</f>
        <v>120.28483448806776</v>
      </c>
      <c r="AE54" s="160">
        <v>1.234</v>
      </c>
      <c r="AF54" s="163"/>
      <c r="AG54" s="161">
        <f>AH54*1000/(AI71*1.732*AG74)</f>
        <v>125.48373625278498</v>
      </c>
      <c r="AH54" s="160">
        <v>1.237</v>
      </c>
      <c r="AI54" s="163"/>
      <c r="AJ54" s="161">
        <f>AK54*1000/(AL71*1.732*AJ74)</f>
        <v>124.77165977368969</v>
      </c>
      <c r="AK54" s="160">
        <v>1.234</v>
      </c>
      <c r="AL54" s="163"/>
      <c r="AM54" s="161">
        <f>AN54*1000/(AO71*1.732*AM74)</f>
        <v>124.06404329259712</v>
      </c>
      <c r="AN54" s="160">
        <v>1.229</v>
      </c>
      <c r="AO54" s="164"/>
      <c r="AP54" s="161">
        <f>AQ54*1000/(AR71*1.732*AP74)</f>
        <v>122.24871914698336</v>
      </c>
      <c r="AQ54" s="160">
        <v>1.232</v>
      </c>
      <c r="AR54" s="163"/>
      <c r="AS54" s="161">
        <f>AT54*1000/(AU71*1.732*AS74)</f>
        <v>119.88187364470154</v>
      </c>
      <c r="AT54" s="160">
        <v>1.221</v>
      </c>
      <c r="AU54" s="163"/>
      <c r="AV54" s="161">
        <f>AW54*1000/(AX71*1.732*AV74)</f>
        <v>120.37279040819335</v>
      </c>
      <c r="AW54" s="160">
        <v>1.226</v>
      </c>
      <c r="AX54" s="163"/>
      <c r="AY54" s="161">
        <f>AZ54*1000/(BA71*1.732*AY74)</f>
        <v>124.93801957464679</v>
      </c>
      <c r="AZ54" s="160">
        <v>1.253</v>
      </c>
      <c r="BA54" s="164"/>
      <c r="BB54" s="161">
        <f>BC54*1000/(BD71*1.732*BB74)</f>
        <v>125.13001993016096</v>
      </c>
      <c r="BC54" s="160">
        <v>1.259</v>
      </c>
      <c r="BD54" s="163"/>
      <c r="BE54" s="161">
        <f>BF54*1000/(BG71*1.732*BE74)</f>
        <v>122.7540246388492</v>
      </c>
      <c r="BF54" s="160">
        <v>1.218</v>
      </c>
      <c r="BG54" s="163"/>
      <c r="BH54" s="161">
        <f>BI54*1000/(BJ71*1.732*BH74)</f>
        <v>118.61824971745861</v>
      </c>
      <c r="BI54" s="160">
        <v>1.207</v>
      </c>
      <c r="BJ54" s="163"/>
      <c r="BK54" s="161">
        <f>BL54*1000/(BM71*1.732*BK74)</f>
        <v>114.28012405007388</v>
      </c>
      <c r="BL54" s="160">
        <v>1.199</v>
      </c>
      <c r="BM54" s="164"/>
      <c r="BN54" s="161">
        <f>BO54*1000/(BP71*1.732*BN74)</f>
        <v>116.51862478602767</v>
      </c>
      <c r="BO54" s="160">
        <v>1.204</v>
      </c>
      <c r="BP54" s="163"/>
      <c r="BQ54" s="161">
        <f>BR54*1000/(BS71*1.732*BQ74)</f>
        <v>117.94599672086619</v>
      </c>
      <c r="BR54" s="160">
        <v>1.204</v>
      </c>
      <c r="BS54" s="163"/>
      <c r="BT54" s="161">
        <f>BU54*1000/(BV71*1.732*BT74)</f>
        <v>119.48139930715534</v>
      </c>
      <c r="BU54" s="160">
        <v>1.199</v>
      </c>
      <c r="BV54" s="163"/>
      <c r="BW54" s="161">
        <f>BX54*1000/(BY71*1.732*BW74)</f>
        <v>119.48890506217482</v>
      </c>
      <c r="BX54" s="160">
        <v>1.201</v>
      </c>
      <c r="BY54" s="164"/>
      <c r="BZ54" s="161">
        <f>CA54*1000/(CB71*1.732*BZ74)</f>
        <v>116.14872438988156</v>
      </c>
      <c r="CA54" s="160">
        <v>1.204</v>
      </c>
      <c r="CB54" s="163"/>
      <c r="CC54" s="191">
        <f t="shared" si="1"/>
        <v>29.369000000000007</v>
      </c>
    </row>
    <row r="55" spans="1:81" ht="12" customHeight="1">
      <c r="A55" s="668"/>
      <c r="B55" s="642"/>
      <c r="C55" s="166" t="s">
        <v>69</v>
      </c>
      <c r="D55" s="180"/>
      <c r="E55" s="204" t="s">
        <v>70</v>
      </c>
      <c r="F55" s="192"/>
      <c r="G55" s="200"/>
      <c r="H55" s="201"/>
      <c r="I55" s="161">
        <f>J55*1000/(K71*1.732*I74)</f>
        <v>34.72885446873535</v>
      </c>
      <c r="J55" s="160">
        <v>0.36</v>
      </c>
      <c r="K55" s="163"/>
      <c r="L55" s="161">
        <f>M55*1000/(N71*1.732*L74)</f>
        <v>39.44563398191696</v>
      </c>
      <c r="M55" s="160">
        <v>0.405</v>
      </c>
      <c r="N55" s="163"/>
      <c r="O55" s="161">
        <f>P55*1000/(Q71*1.732*O74)</f>
        <v>31.80226560901046</v>
      </c>
      <c r="P55" s="160">
        <v>0.326</v>
      </c>
      <c r="Q55" s="164"/>
      <c r="R55" s="161">
        <f>S55*1000/(T71*1.732*R74)</f>
        <v>31.65797505429734</v>
      </c>
      <c r="S55" s="160">
        <v>0.324</v>
      </c>
      <c r="T55" s="163"/>
      <c r="U55" s="161">
        <f>V55*1000/(W71*1.732*U74)</f>
        <v>25.732188218751283</v>
      </c>
      <c r="V55" s="160">
        <v>0.261</v>
      </c>
      <c r="W55" s="163"/>
      <c r="X55" s="161">
        <f>Y55*1000/(Z71*1.732*X74)</f>
        <v>25.608871022814782</v>
      </c>
      <c r="Y55" s="160">
        <v>0.261</v>
      </c>
      <c r="Z55" s="163"/>
      <c r="AA55" s="161">
        <f>AB55*1000/(AC71*1.732*AA74)</f>
        <v>24.8538766805007</v>
      </c>
      <c r="AB55" s="160">
        <v>0.256</v>
      </c>
      <c r="AC55" s="164"/>
      <c r="AD55" s="161">
        <f>AE55*1000/(AF71*1.732*AD74)</f>
        <v>27.48810642271889</v>
      </c>
      <c r="AE55" s="160">
        <v>0.282</v>
      </c>
      <c r="AF55" s="163"/>
      <c r="AG55" s="161">
        <f>AH55*1000/(AI71*1.732*AG74)</f>
        <v>47.37340729996005</v>
      </c>
      <c r="AH55" s="160">
        <v>0.467</v>
      </c>
      <c r="AI55" s="163"/>
      <c r="AJ55" s="161">
        <f>AK55*1000/(AL71*1.732*AJ74)</f>
        <v>58.2402561018195</v>
      </c>
      <c r="AK55" s="160">
        <v>0.576</v>
      </c>
      <c r="AL55" s="163"/>
      <c r="AM55" s="161">
        <f>AN55*1000/(AO71*1.732*AM74)</f>
        <v>60.97207660596311</v>
      </c>
      <c r="AN55" s="160">
        <v>0.604</v>
      </c>
      <c r="AO55" s="164"/>
      <c r="AP55" s="161">
        <f>AQ55*1000/(AR71*1.732*AP74)</f>
        <v>59.933625296086</v>
      </c>
      <c r="AQ55" s="160">
        <v>0.604</v>
      </c>
      <c r="AR55" s="163"/>
      <c r="AS55" s="161">
        <f>AT55*1000/(AU71*1.732*AS74)</f>
        <v>62.73916237425412</v>
      </c>
      <c r="AT55" s="160">
        <v>0.639</v>
      </c>
      <c r="AU55" s="163"/>
      <c r="AV55" s="161">
        <f>AW55*1000/(AX71*1.732*AV74)</f>
        <v>71.96839752790027</v>
      </c>
      <c r="AW55" s="160">
        <v>0.733</v>
      </c>
      <c r="AX55" s="163"/>
      <c r="AY55" s="161">
        <f>AZ55*1000/(BA71*1.732*AY74)</f>
        <v>69.69806518968724</v>
      </c>
      <c r="AZ55" s="160">
        <v>0.699</v>
      </c>
      <c r="BA55" s="164"/>
      <c r="BB55" s="161">
        <f>BC55*1000/(BD71*1.732*BB74)</f>
        <v>69.4725051081672</v>
      </c>
      <c r="BC55" s="160">
        <v>0.699</v>
      </c>
      <c r="BD55" s="163"/>
      <c r="BE55" s="161">
        <f>BF55*1000/(BG71*1.732*BE74)</f>
        <v>59.159780347294316</v>
      </c>
      <c r="BF55" s="160">
        <v>0.587</v>
      </c>
      <c r="BG55" s="163"/>
      <c r="BH55" s="161">
        <f>BI55*1000/(BJ71*1.732*BH74)</f>
        <v>42.5531914893617</v>
      </c>
      <c r="BI55" s="160">
        <v>0.433</v>
      </c>
      <c r="BJ55" s="163"/>
      <c r="BK55" s="161">
        <f>BL55*1000/(BM71*1.732*BK74)</f>
        <v>34.3126310742507</v>
      </c>
      <c r="BL55" s="160">
        <v>0.36</v>
      </c>
      <c r="BM55" s="164"/>
      <c r="BN55" s="161">
        <f>BO55*1000/(BP71*1.732*BN74)</f>
        <v>31.35551032447921</v>
      </c>
      <c r="BO55" s="160">
        <v>0.324</v>
      </c>
      <c r="BP55" s="163"/>
      <c r="BQ55" s="161">
        <f>BR55*1000/(BS71*1.732*BQ74)</f>
        <v>35.26624486670418</v>
      </c>
      <c r="BR55" s="160">
        <v>0.36</v>
      </c>
      <c r="BS55" s="163"/>
      <c r="BT55" s="161">
        <f>BU55*1000/(BV71*1.732*BT74)</f>
        <v>35.87431505469218</v>
      </c>
      <c r="BU55" s="160">
        <v>0.36</v>
      </c>
      <c r="BV55" s="163"/>
      <c r="BW55" s="161">
        <f>BX55*1000/(BY71*1.732*BW74)</f>
        <v>33.03107117455624</v>
      </c>
      <c r="BX55" s="160">
        <v>0.332</v>
      </c>
      <c r="BY55" s="164"/>
      <c r="BZ55" s="161">
        <f>CA55*1000/(CB71*1.732*BZ74)</f>
        <v>32.02772134338927</v>
      </c>
      <c r="CA55" s="160">
        <v>0.332</v>
      </c>
      <c r="CB55" s="163"/>
      <c r="CC55" s="191">
        <f t="shared" si="1"/>
        <v>10.584</v>
      </c>
    </row>
    <row r="56" spans="1:81" ht="12" customHeight="1">
      <c r="A56" s="668"/>
      <c r="B56" s="642"/>
      <c r="C56" s="643" t="s">
        <v>135</v>
      </c>
      <c r="D56" s="644"/>
      <c r="E56" s="202" t="s">
        <v>134</v>
      </c>
      <c r="F56" s="192"/>
      <c r="G56" s="193"/>
      <c r="H56" s="194"/>
      <c r="I56" s="161">
        <f>J56*1000/(K71*1.732*I74)</f>
        <v>368.8976096901222</v>
      </c>
      <c r="J56" s="158">
        <v>3.824</v>
      </c>
      <c r="K56" s="163"/>
      <c r="L56" s="161">
        <f>M56*1000/(N71*1.732*L74)</f>
        <v>371.08114931136697</v>
      </c>
      <c r="M56" s="158">
        <v>3.81</v>
      </c>
      <c r="N56" s="163"/>
      <c r="O56" s="161">
        <f>P56*1000/(Q71*1.732*O74)</f>
        <v>368.94530224931765</v>
      </c>
      <c r="P56" s="158">
        <v>3.782</v>
      </c>
      <c r="Q56" s="164"/>
      <c r="R56" s="161">
        <f>S56*1000/(T71*1.732*R74)</f>
        <v>370.6132696942895</v>
      </c>
      <c r="S56" s="158">
        <v>3.793</v>
      </c>
      <c r="T56" s="163"/>
      <c r="U56" s="161">
        <f>V56*1000/(W71*1.732*U74)</f>
        <v>375.53220277863466</v>
      </c>
      <c r="V56" s="158">
        <v>3.809</v>
      </c>
      <c r="W56" s="163"/>
      <c r="X56" s="161">
        <f>Y56*1000/(Z71*1.732*X74)</f>
        <v>373.73252768544637</v>
      </c>
      <c r="Y56" s="158">
        <v>3.809</v>
      </c>
      <c r="Z56" s="163"/>
      <c r="AA56" s="161">
        <f>AB56*1000/(AC71*1.732*AA74)</f>
        <v>367.9538774183502</v>
      </c>
      <c r="AB56" s="158">
        <v>3.79</v>
      </c>
      <c r="AC56" s="164"/>
      <c r="AD56" s="161">
        <f>AE56*1000/(AF71*1.732*AD74)</f>
        <v>367.77526784722824</v>
      </c>
      <c r="AE56" s="158">
        <v>3.773</v>
      </c>
      <c r="AF56" s="163"/>
      <c r="AG56" s="161">
        <f>AH56*1000/(AI71*1.732*AG74)</f>
        <v>381.5233080410059</v>
      </c>
      <c r="AH56" s="158">
        <v>3.761</v>
      </c>
      <c r="AI56" s="163"/>
      <c r="AJ56" s="161">
        <f>AK56*1000/(AL71*1.732*AJ74)</f>
        <v>383.01057311404907</v>
      </c>
      <c r="AK56" s="158">
        <v>3.788</v>
      </c>
      <c r="AL56" s="163"/>
      <c r="AM56" s="161">
        <f>AN56*1000/(AO71*1.732*AM74)</f>
        <v>378.6527472665027</v>
      </c>
      <c r="AN56" s="158">
        <v>3.751</v>
      </c>
      <c r="AO56" s="164"/>
      <c r="AP56" s="161">
        <f>AQ56*1000/(AR71*1.732*AP74)</f>
        <v>371.70755026347376</v>
      </c>
      <c r="AQ56" s="158">
        <v>3.746</v>
      </c>
      <c r="AR56" s="163"/>
      <c r="AS56" s="161">
        <f>AT56*1000/(AU71*1.732*AS74)</f>
        <v>368.87485608775074</v>
      </c>
      <c r="AT56" s="158">
        <v>3.757</v>
      </c>
      <c r="AU56" s="163"/>
      <c r="AV56" s="161">
        <f>AW56*1000/(AX71*1.732*AV74)</f>
        <v>372.3112734321935</v>
      </c>
      <c r="AW56" s="158">
        <v>3.792</v>
      </c>
      <c r="AX56" s="163"/>
      <c r="AY56" s="161">
        <f>AZ56*1000/(BA71*1.732*AY74)</f>
        <v>376.90799201290093</v>
      </c>
      <c r="AZ56" s="158">
        <v>3.78</v>
      </c>
      <c r="BA56" s="164"/>
      <c r="BB56" s="161">
        <f>BC56*1000/(BD71*1.732*BB74)</f>
        <v>376.38394398373276</v>
      </c>
      <c r="BC56" s="158">
        <v>3.787</v>
      </c>
      <c r="BD56" s="163"/>
      <c r="BE56" s="161">
        <f>BF56*1000/(BG71*1.732*BE74)</f>
        <v>382.371731921013</v>
      </c>
      <c r="BF56" s="158">
        <v>3.794</v>
      </c>
      <c r="BG56" s="163"/>
      <c r="BH56" s="161">
        <f>BI56*1000/(BJ71*1.732*BH74)</f>
        <v>373.0529212323719</v>
      </c>
      <c r="BI56" s="158">
        <v>3.796</v>
      </c>
      <c r="BJ56" s="163"/>
      <c r="BK56" s="161">
        <f>BL56*1000/(BM71*1.732*BK74)</f>
        <v>360.7591906001081</v>
      </c>
      <c r="BL56" s="158">
        <v>3.785</v>
      </c>
      <c r="BM56" s="164"/>
      <c r="BN56" s="161">
        <f>BO56*1000/(BP71*1.732*BN74)</f>
        <v>367.4594836482949</v>
      </c>
      <c r="BO56" s="158">
        <v>3.797</v>
      </c>
      <c r="BP56" s="163"/>
      <c r="BQ56" s="161">
        <f>BR56*1000/(BS71*1.732*BQ74)</f>
        <v>372.7446158828039</v>
      </c>
      <c r="BR56" s="158">
        <v>3.805</v>
      </c>
      <c r="BS56" s="163"/>
      <c r="BT56" s="161">
        <f>BU56*1000/(BV71*1.732*BT74)</f>
        <v>378.67332557730634</v>
      </c>
      <c r="BU56" s="158">
        <v>3.8</v>
      </c>
      <c r="BV56" s="163"/>
      <c r="BW56" s="161">
        <f>BX56*1000/(BY71*1.732*BW74)</f>
        <v>376.8725831602983</v>
      </c>
      <c r="BX56" s="158">
        <v>3.788</v>
      </c>
      <c r="BY56" s="164"/>
      <c r="BZ56" s="161">
        <f>CA56*1000/(CB71*1.732*BZ74)</f>
        <v>367.1611669666854</v>
      </c>
      <c r="CA56" s="158">
        <v>3.806</v>
      </c>
      <c r="CB56" s="163"/>
      <c r="CC56" s="191">
        <f t="shared" si="1"/>
        <v>90.923</v>
      </c>
    </row>
    <row r="57" spans="1:81" ht="12.75" customHeight="1">
      <c r="A57" s="668"/>
      <c r="B57" s="642"/>
      <c r="C57" s="639" t="s">
        <v>130</v>
      </c>
      <c r="D57" s="640"/>
      <c r="E57" s="179"/>
      <c r="F57" s="192"/>
      <c r="G57" s="193"/>
      <c r="H57" s="194"/>
      <c r="I57" s="171">
        <f>SUM(I50:I56)</f>
        <v>625.3123185176182</v>
      </c>
      <c r="J57" s="205">
        <f>SUM(J50:J56)</f>
        <v>6.481999999999999</v>
      </c>
      <c r="K57" s="173"/>
      <c r="L57" s="174">
        <f>SUM(L50:L56)</f>
        <v>634.6364222868417</v>
      </c>
      <c r="M57" s="205">
        <f>SUM(M50:M56)</f>
        <v>6.516</v>
      </c>
      <c r="N57" s="173"/>
      <c r="O57" s="174">
        <f>SUM(O50:O56)</f>
        <v>630.7774522327044</v>
      </c>
      <c r="P57" s="205">
        <f>SUM(P50:P56)</f>
        <v>6.466</v>
      </c>
      <c r="Q57" s="175"/>
      <c r="R57" s="171">
        <f>SUM(R50:R56)</f>
        <v>632.1824030904438</v>
      </c>
      <c r="S57" s="205">
        <f>SUM(S50:S56)</f>
        <v>6.47</v>
      </c>
      <c r="T57" s="163"/>
      <c r="U57" s="171">
        <f>SUM(U50:U56)</f>
        <v>628.9104545877948</v>
      </c>
      <c r="V57" s="205">
        <f>SUM(V50:V56)</f>
        <v>6.3790000000000004</v>
      </c>
      <c r="W57" s="173"/>
      <c r="X57" s="174">
        <f>SUM(X50:X56)</f>
        <v>626.2889798414818</v>
      </c>
      <c r="Y57" s="205">
        <f>SUM(Y50:Y56)</f>
        <v>6.383</v>
      </c>
      <c r="Z57" s="173"/>
      <c r="AA57" s="174">
        <f>SUM(AA50:AA56)</f>
        <v>620.7644042778182</v>
      </c>
      <c r="AB57" s="205">
        <f>SUM(AB50:AB56)</f>
        <v>6.394</v>
      </c>
      <c r="AC57" s="175"/>
      <c r="AD57" s="171">
        <f>SUM(AD50:AD56)</f>
        <v>599.5721369012194</v>
      </c>
      <c r="AE57" s="205">
        <f>SUM(AE50:AE56)</f>
        <v>6.151</v>
      </c>
      <c r="AF57" s="163"/>
      <c r="AG57" s="171">
        <f>SUM(AG50:AG56)</f>
        <v>648.620056265406</v>
      </c>
      <c r="AH57" s="205">
        <f>SUM(AH50:AH56)</f>
        <v>6.394</v>
      </c>
      <c r="AI57" s="173"/>
      <c r="AJ57" s="174">
        <f>SUM(AJ50:AJ56)</f>
        <v>715.8698145848647</v>
      </c>
      <c r="AK57" s="205">
        <f>SUM(AK50:AK56)</f>
        <v>7.08</v>
      </c>
      <c r="AL57" s="173"/>
      <c r="AM57" s="174">
        <f>SUM(AM50:AM56)</f>
        <v>712.0811728120261</v>
      </c>
      <c r="AN57" s="205">
        <f>SUM(AN50:AN56)</f>
        <v>7.054</v>
      </c>
      <c r="AO57" s="175"/>
      <c r="AP57" s="171">
        <f>SUM(AP50:AP56)</f>
        <v>704.8154643677133</v>
      </c>
      <c r="AQ57" s="205">
        <f>SUM(AQ50:AQ56)</f>
        <v>7.103</v>
      </c>
      <c r="AR57" s="163"/>
      <c r="AS57" s="171">
        <f>SUM(AS50:AS56)</f>
        <v>667.8431650542668</v>
      </c>
      <c r="AT57" s="205">
        <f>SUM(AT50:AT56)</f>
        <v>6.802</v>
      </c>
      <c r="AU57" s="173"/>
      <c r="AV57" s="174">
        <f>SUM(AV50:AV56)</f>
        <v>709.9638233618648</v>
      </c>
      <c r="AW57" s="205">
        <f>SUM(AW50:AW56)</f>
        <v>7.231</v>
      </c>
      <c r="AX57" s="173"/>
      <c r="AY57" s="174">
        <f>SUM(AY50:AY56)</f>
        <v>695.3852741529024</v>
      </c>
      <c r="AZ57" s="205">
        <f>SUM(AZ50:AZ56)</f>
        <v>6.974</v>
      </c>
      <c r="BA57" s="175"/>
      <c r="BB57" s="171">
        <f>SUM(BB50:BB56)</f>
        <v>684.2892670525482</v>
      </c>
      <c r="BC57" s="205">
        <f>SUM(BC50:BC56)</f>
        <v>6.885</v>
      </c>
      <c r="BD57" s="163"/>
      <c r="BE57" s="171">
        <f>SUM(BE50:BE56)</f>
        <v>689.3575767895965</v>
      </c>
      <c r="BF57" s="205">
        <f>SUM(BF50:BF56)</f>
        <v>6.84</v>
      </c>
      <c r="BG57" s="173"/>
      <c r="BH57" s="174">
        <f>SUM(BH50:BH56)</f>
        <v>656.3805218416785</v>
      </c>
      <c r="BI57" s="205">
        <f>SUM(BI50:BI56)</f>
        <v>6.679</v>
      </c>
      <c r="BJ57" s="173"/>
      <c r="BK57" s="174">
        <f>SUM(BK50:BK56)</f>
        <v>590.5585059334927</v>
      </c>
      <c r="BL57" s="205">
        <f>SUM(BL50:BL56)</f>
        <v>6.196</v>
      </c>
      <c r="BM57" s="175"/>
      <c r="BN57" s="171">
        <f>SUM(BN50:BN56)</f>
        <v>602.9161398811897</v>
      </c>
      <c r="BO57" s="205">
        <f>SUM(BO50:BO56)</f>
        <v>6.23</v>
      </c>
      <c r="BP57" s="163"/>
      <c r="BQ57" s="171">
        <f>SUM(BQ50:BQ56)</f>
        <v>635.2822165571572</v>
      </c>
      <c r="BR57" s="205">
        <f>SUM(BR50:BR56)</f>
        <v>6.485</v>
      </c>
      <c r="BS57" s="173"/>
      <c r="BT57" s="174">
        <f>SUM(BT50:BT56)</f>
        <v>648.627546363865</v>
      </c>
      <c r="BU57" s="205">
        <f>SUM(BU50:BU56)</f>
        <v>6.509</v>
      </c>
      <c r="BV57" s="173"/>
      <c r="BW57" s="174">
        <f>SUM(BW50:BW56)</f>
        <v>675.0476443354339</v>
      </c>
      <c r="BX57" s="205">
        <f>SUM(BX50:BX56)</f>
        <v>6.785</v>
      </c>
      <c r="BY57" s="175"/>
      <c r="BZ57" s="171">
        <f>SUM(BZ50:BZ56)</f>
        <v>611.9995909712696</v>
      </c>
      <c r="CA57" s="205">
        <f>SUM(CA50:CA56)</f>
        <v>6.343999999999999</v>
      </c>
      <c r="CB57" s="163"/>
      <c r="CC57" s="198">
        <f t="shared" si="1"/>
        <v>158.83200000000002</v>
      </c>
    </row>
    <row r="58" spans="1:81" ht="12" customHeight="1">
      <c r="A58" s="668"/>
      <c r="B58" s="642"/>
      <c r="C58" s="176" t="s">
        <v>167</v>
      </c>
      <c r="D58" s="177"/>
      <c r="E58" s="202" t="s">
        <v>71</v>
      </c>
      <c r="F58" s="192"/>
      <c r="G58" s="193"/>
      <c r="H58" s="194"/>
      <c r="I58" s="161">
        <f>J58*1000/(K72*1.732*I76)</f>
        <v>0.49886569912795076</v>
      </c>
      <c r="J58" s="158">
        <v>0.005</v>
      </c>
      <c r="K58" s="163"/>
      <c r="L58" s="161">
        <f>M58*1000/(N72*1.732*L76)</f>
        <v>0.3966932601894433</v>
      </c>
      <c r="M58" s="158">
        <v>0.004</v>
      </c>
      <c r="N58" s="163"/>
      <c r="O58" s="161">
        <f>P58*1000/(Q72*1.732*O76)</f>
        <v>0.4022904163480526</v>
      </c>
      <c r="P58" s="158">
        <v>0.004</v>
      </c>
      <c r="Q58" s="164"/>
      <c r="R58" s="161">
        <f>S58*1000/(T72*1.732*R76)</f>
        <v>0.4016467516818958</v>
      </c>
      <c r="S58" s="158">
        <v>0.004</v>
      </c>
      <c r="T58" s="163"/>
      <c r="U58" s="161">
        <f>V58*1000/(W72*1.732*U76)</f>
        <v>0.4073640171045632</v>
      </c>
      <c r="V58" s="158">
        <v>0.004</v>
      </c>
      <c r="W58" s="163"/>
      <c r="X58" s="161">
        <f>Y58*1000/(Z72*1.732*X76)</f>
        <v>0.4003655818200716</v>
      </c>
      <c r="Y58" s="158">
        <v>0.004</v>
      </c>
      <c r="Z58" s="163"/>
      <c r="AA58" s="161">
        <f>AB58*1000/(AC72*1.732*AA76)</f>
        <v>0.3948012414603998</v>
      </c>
      <c r="AB58" s="158">
        <v>0.004</v>
      </c>
      <c r="AC58" s="164"/>
      <c r="AD58" s="161">
        <f>AE58*1000/(AF72*1.732*AD76)</f>
        <v>0.4075149672097157</v>
      </c>
      <c r="AE58" s="158">
        <v>0.004</v>
      </c>
      <c r="AF58" s="163"/>
      <c r="AG58" s="161">
        <f>AH58*1000/(AI72*1.732*AG76)</f>
        <v>0.41266306122950075</v>
      </c>
      <c r="AH58" s="158">
        <v>0.004</v>
      </c>
      <c r="AI58" s="163"/>
      <c r="AJ58" s="161">
        <f>AK58*1000/(AL72*1.732*AJ76)</f>
        <v>0.4119931536625697</v>
      </c>
      <c r="AK58" s="158">
        <v>0.004</v>
      </c>
      <c r="AL58" s="163"/>
      <c r="AM58" s="161">
        <f>AN58*1000/(AO72*1.732*AM76)</f>
        <v>0.4093351333163595</v>
      </c>
      <c r="AN58" s="158">
        <v>0.004</v>
      </c>
      <c r="AO58" s="164"/>
      <c r="AP58" s="161">
        <f>AQ58*1000/(AR72*1.732*AP76)</f>
        <v>0.303175386233315</v>
      </c>
      <c r="AQ58" s="158">
        <v>0.003</v>
      </c>
      <c r="AR58" s="163"/>
      <c r="AS58" s="161">
        <f>AT58*1000/(AU72*1.732*AS76)</f>
        <v>0.30700134998726963</v>
      </c>
      <c r="AT58" s="158">
        <v>0.003</v>
      </c>
      <c r="AU58" s="163"/>
      <c r="AV58" s="161">
        <f>AW58*1000/(AX72*1.732*AV76)</f>
        <v>0.308494063196284</v>
      </c>
      <c r="AW58" s="158">
        <v>0.003</v>
      </c>
      <c r="AX58" s="163"/>
      <c r="AY58" s="161">
        <f>AZ58*1000/(BA72*1.732*AY76)</f>
        <v>0.3051408668571939</v>
      </c>
      <c r="AZ58" s="158">
        <v>0.003</v>
      </c>
      <c r="BA58" s="164"/>
      <c r="BB58" s="161">
        <f>BC58*1000/(BD72*1.732*BB76)</f>
        <v>0.303175386233315</v>
      </c>
      <c r="BC58" s="158">
        <v>0.003</v>
      </c>
      <c r="BD58" s="163"/>
      <c r="BE58" s="161">
        <f>BF58*1000/(BG72*1.732*BE76)</f>
        <v>0.3046471114092049</v>
      </c>
      <c r="BF58" s="158">
        <v>0.003</v>
      </c>
      <c r="BG58" s="163"/>
      <c r="BH58" s="161">
        <f>BI58*1000/(BJ72*1.732*BH76)</f>
        <v>0.30454533918737153</v>
      </c>
      <c r="BI58" s="158">
        <v>0.003</v>
      </c>
      <c r="BJ58" s="163"/>
      <c r="BK58" s="161">
        <f>BL58*1000/(BM72*1.732*BK76)</f>
        <v>0.2997960427561921</v>
      </c>
      <c r="BL58" s="158">
        <v>0.003</v>
      </c>
      <c r="BM58" s="164"/>
      <c r="BN58" s="161">
        <f>BO58*1000/(BP72*1.732*BN76)</f>
        <v>0.29657242939322226</v>
      </c>
      <c r="BO58" s="158">
        <v>0.003</v>
      </c>
      <c r="BP58" s="163"/>
      <c r="BQ58" s="161">
        <f>BR58*1000/(BS72*1.732*BQ76)</f>
        <v>0.4034781918221668</v>
      </c>
      <c r="BR58" s="158">
        <v>0.004</v>
      </c>
      <c r="BS58" s="163"/>
      <c r="BT58" s="161">
        <f>BU58*1000/(BV72*1.732*BT76)</f>
        <v>0.5107636283994383</v>
      </c>
      <c r="BU58" s="158">
        <v>0.005</v>
      </c>
      <c r="BV58" s="163"/>
      <c r="BW58" s="161">
        <f>BX58*1000/(BY72*1.732*BW76)</f>
        <v>0.5140377542225117</v>
      </c>
      <c r="BX58" s="158">
        <v>0.005</v>
      </c>
      <c r="BY58" s="164"/>
      <c r="BZ58" s="161">
        <f>CA58*1000/(CB72*1.732*BZ76)</f>
        <v>0.3030905047645019</v>
      </c>
      <c r="CA58" s="158">
        <v>0.003</v>
      </c>
      <c r="CB58" s="163"/>
      <c r="CC58" s="191">
        <f t="shared" si="1"/>
        <v>0.08900000000000005</v>
      </c>
    </row>
    <row r="59" spans="1:81" ht="12" customHeight="1">
      <c r="A59" s="668"/>
      <c r="B59" s="642"/>
      <c r="C59" s="176" t="s">
        <v>72</v>
      </c>
      <c r="D59" s="177"/>
      <c r="E59" s="202" t="s">
        <v>73</v>
      </c>
      <c r="F59" s="192"/>
      <c r="G59" s="193"/>
      <c r="H59" s="194"/>
      <c r="I59" s="161">
        <f>J59*1000/(K72*1.732*I76)</f>
        <v>43.10199640465495</v>
      </c>
      <c r="J59" s="160">
        <v>0.432</v>
      </c>
      <c r="K59" s="163"/>
      <c r="L59" s="161">
        <f>M59*1000/(N72*1.732*L76)</f>
        <v>44.62799177131237</v>
      </c>
      <c r="M59" s="160">
        <v>0.45</v>
      </c>
      <c r="N59" s="163"/>
      <c r="O59" s="161">
        <f>P59*1000/(Q72*1.732*O76)</f>
        <v>40.43018684297929</v>
      </c>
      <c r="P59" s="160">
        <v>0.402</v>
      </c>
      <c r="Q59" s="164"/>
      <c r="R59" s="161">
        <f>S59*1000/(T72*1.732*R76)</f>
        <v>37.95561803393915</v>
      </c>
      <c r="S59" s="160">
        <v>0.378</v>
      </c>
      <c r="T59" s="163"/>
      <c r="U59" s="161">
        <f>V59*1000/(W72*1.732*U76)</f>
        <v>39.71799166769492</v>
      </c>
      <c r="V59" s="160">
        <v>0.39</v>
      </c>
      <c r="W59" s="163"/>
      <c r="X59" s="161">
        <f>Y59*1000/(Z72*1.732*X76)</f>
        <v>48.6444181911387</v>
      </c>
      <c r="Y59" s="160">
        <v>0.486</v>
      </c>
      <c r="Z59" s="163"/>
      <c r="AA59" s="161">
        <f>AB59*1000/(AC72*1.732*AA76)</f>
        <v>53.29816759715397</v>
      </c>
      <c r="AB59" s="160">
        <v>0.54</v>
      </c>
      <c r="AC59" s="164"/>
      <c r="AD59" s="161">
        <f>AE59*1000/(AF72*1.732*AD76)</f>
        <v>61.73851753227193</v>
      </c>
      <c r="AE59" s="160">
        <v>0.606</v>
      </c>
      <c r="AF59" s="163"/>
      <c r="AG59" s="161">
        <f>AH59*1000/(AI72*1.732*AG76)</f>
        <v>79.23130775606414</v>
      </c>
      <c r="AH59" s="160">
        <v>0.768</v>
      </c>
      <c r="AI59" s="163"/>
      <c r="AJ59" s="161">
        <f>AK59*1000/(AL72*1.732*AJ76)</f>
        <v>87.75454173012736</v>
      </c>
      <c r="AK59" s="160">
        <v>0.852</v>
      </c>
      <c r="AL59" s="163"/>
      <c r="AM59" s="161">
        <f>AN59*1000/(AO72*1.732*AM76)</f>
        <v>82.27636179658826</v>
      </c>
      <c r="AN59" s="160">
        <v>0.804</v>
      </c>
      <c r="AO59" s="164"/>
      <c r="AP59" s="161">
        <f>AQ59*1000/(AR72*1.732*AP76)</f>
        <v>86.10180969026148</v>
      </c>
      <c r="AQ59" s="160">
        <v>0.852</v>
      </c>
      <c r="AR59" s="163"/>
      <c r="AS59" s="161">
        <f>AT59*1000/(AU72*1.732*AS76)</f>
        <v>87.80238609635911</v>
      </c>
      <c r="AT59" s="160">
        <v>0.858</v>
      </c>
      <c r="AU59" s="163"/>
      <c r="AV59" s="161">
        <f>AW59*1000/(AX72*1.732*AV76)</f>
        <v>86.37833769495951</v>
      </c>
      <c r="AW59" s="160">
        <v>0.84</v>
      </c>
      <c r="AX59" s="163"/>
      <c r="AY59" s="161">
        <f>AZ59*1000/(BA72*1.732*AY76)</f>
        <v>84.01545200801405</v>
      </c>
      <c r="AZ59" s="160">
        <v>0.826</v>
      </c>
      <c r="BA59" s="164"/>
      <c r="BB59" s="161">
        <f>BC59*1000/(BD72*1.732*BB76)</f>
        <v>79.43195119312854</v>
      </c>
      <c r="BC59" s="160">
        <v>0.786</v>
      </c>
      <c r="BD59" s="163"/>
      <c r="BE59" s="161">
        <f>BF59*1000/(BG72*1.732*BE76)</f>
        <v>63.36659917311463</v>
      </c>
      <c r="BF59" s="160">
        <v>0.624</v>
      </c>
      <c r="BG59" s="163"/>
      <c r="BH59" s="161">
        <f>BI59*1000/(BJ72*1.732*BH76)</f>
        <v>53.19391924472756</v>
      </c>
      <c r="BI59" s="160">
        <v>0.524</v>
      </c>
      <c r="BJ59" s="163"/>
      <c r="BK59" s="161">
        <f>BL59*1000/(BM72*1.732*BK76)</f>
        <v>51.56491935406504</v>
      </c>
      <c r="BL59" s="160">
        <v>0.516</v>
      </c>
      <c r="BM59" s="164"/>
      <c r="BN59" s="161">
        <f>BO59*1000/(BP72*1.732*BN76)</f>
        <v>44.48586440898334</v>
      </c>
      <c r="BO59" s="160">
        <v>0.45</v>
      </c>
      <c r="BP59" s="163"/>
      <c r="BQ59" s="161">
        <f>BR59*1000/(BS72*1.732*BQ76)</f>
        <v>45.39129657999377</v>
      </c>
      <c r="BR59" s="160">
        <v>0.45</v>
      </c>
      <c r="BS59" s="163"/>
      <c r="BT59" s="161">
        <f>BU59*1000/(BV72*1.732*BT76)</f>
        <v>41.06539572331484</v>
      </c>
      <c r="BU59" s="160">
        <v>0.402</v>
      </c>
      <c r="BV59" s="163"/>
      <c r="BW59" s="161">
        <f>BX59*1000/(BY72*1.732*BW76)</f>
        <v>38.861254219221884</v>
      </c>
      <c r="BX59" s="160">
        <v>0.378</v>
      </c>
      <c r="BY59" s="164"/>
      <c r="BZ59" s="161">
        <f>CA59*1000/(CB72*1.732*BZ76)</f>
        <v>38.18940360032723</v>
      </c>
      <c r="CA59" s="160">
        <v>0.378</v>
      </c>
      <c r="CB59" s="163"/>
      <c r="CC59" s="191">
        <f t="shared" si="1"/>
        <v>13.992</v>
      </c>
    </row>
    <row r="60" spans="1:81" ht="12" customHeight="1">
      <c r="A60" s="668"/>
      <c r="B60" s="642"/>
      <c r="C60" s="176" t="s">
        <v>74</v>
      </c>
      <c r="D60" s="177"/>
      <c r="E60" s="202" t="s">
        <v>75</v>
      </c>
      <c r="F60" s="192"/>
      <c r="G60" s="193"/>
      <c r="H60" s="194"/>
      <c r="I60" s="161">
        <f>J60*1000/(K72*1.732*I76)</f>
        <v>37.71424685407308</v>
      </c>
      <c r="J60" s="158">
        <v>0.378</v>
      </c>
      <c r="K60" s="163"/>
      <c r="L60" s="161">
        <f>M60*1000/(N72*1.732*L76)</f>
        <v>34.80983358162365</v>
      </c>
      <c r="M60" s="158">
        <v>0.351</v>
      </c>
      <c r="N60" s="163"/>
      <c r="O60" s="161">
        <f>P60*1000/(Q72*1.732*O76)</f>
        <v>37.111290908107854</v>
      </c>
      <c r="P60" s="158">
        <v>0.369</v>
      </c>
      <c r="Q60" s="164"/>
      <c r="R60" s="161">
        <f>S60*1000/(T72*1.732*R76)</f>
        <v>37.051912842654886</v>
      </c>
      <c r="S60" s="158">
        <v>0.369</v>
      </c>
      <c r="T60" s="163"/>
      <c r="U60" s="161">
        <f>V60*1000/(W72*1.732*U76)</f>
        <v>37.57933057789596</v>
      </c>
      <c r="V60" s="158">
        <v>0.369</v>
      </c>
      <c r="W60" s="163"/>
      <c r="X60" s="161">
        <f>Y60*1000/(Z72*1.732*X76)</f>
        <v>34.23125724561612</v>
      </c>
      <c r="Y60" s="158">
        <v>0.342</v>
      </c>
      <c r="Z60" s="163"/>
      <c r="AA60" s="161">
        <f>AB60*1000/(AC72*1.732*AA76)</f>
        <v>40.36842693932588</v>
      </c>
      <c r="AB60" s="158">
        <v>0.409</v>
      </c>
      <c r="AC60" s="164"/>
      <c r="AD60" s="161">
        <f>AE60*1000/(AF72*1.732*AD76)</f>
        <v>14.670538819549765</v>
      </c>
      <c r="AE60" s="158">
        <v>0.144</v>
      </c>
      <c r="AF60" s="163"/>
      <c r="AG60" s="161">
        <f>AH60*1000/(AI72*1.732*AG76)</f>
        <v>12.998886428729273</v>
      </c>
      <c r="AH60" s="158">
        <v>0.126</v>
      </c>
      <c r="AI60" s="163"/>
      <c r="AJ60" s="161">
        <f>AK60*1000/(AL72*1.732*AJ76)</f>
        <v>50.05716817000222</v>
      </c>
      <c r="AK60" s="158">
        <v>0.486</v>
      </c>
      <c r="AL60" s="163"/>
      <c r="AM60" s="161">
        <f>AN60*1000/(AO72*1.732*AM76)</f>
        <v>42.36618629824321</v>
      </c>
      <c r="AN60" s="158">
        <v>0.414</v>
      </c>
      <c r="AO60" s="164"/>
      <c r="AP60" s="161">
        <f>AQ60*1000/(AR72*1.732*AP76)</f>
        <v>37.29057250669775</v>
      </c>
      <c r="AQ60" s="158">
        <v>0.369</v>
      </c>
      <c r="AR60" s="163"/>
      <c r="AS60" s="161">
        <f>AT60*1000/(AU72*1.732*AS76)</f>
        <v>13.815060749427134</v>
      </c>
      <c r="AT60" s="158">
        <v>0.135</v>
      </c>
      <c r="AU60" s="163"/>
      <c r="AV60" s="161">
        <f>AW60*1000/(AX72*1.732*AV76)</f>
        <v>35.16832320437637</v>
      </c>
      <c r="AW60" s="158">
        <v>0.342</v>
      </c>
      <c r="AX60" s="163"/>
      <c r="AY60" s="161">
        <f>AZ60*1000/(BA72*1.732*AY76)</f>
        <v>34.786058821720104</v>
      </c>
      <c r="AZ60" s="158">
        <v>0.342</v>
      </c>
      <c r="BA60" s="164"/>
      <c r="BB60" s="161">
        <f>BC60*1000/(BD72*1.732*BB76)</f>
        <v>33.65246787189797</v>
      </c>
      <c r="BC60" s="158">
        <v>0.333</v>
      </c>
      <c r="BD60" s="163"/>
      <c r="BE60" s="161">
        <f>BF60*1000/(BG72*1.732*BE76)</f>
        <v>40.213418706015055</v>
      </c>
      <c r="BF60" s="158">
        <v>0.396</v>
      </c>
      <c r="BG60" s="163"/>
      <c r="BH60" s="161">
        <f>BI60*1000/(BJ72*1.732*BH76)</f>
        <v>45.68180087810573</v>
      </c>
      <c r="BI60" s="158">
        <v>0.45</v>
      </c>
      <c r="BJ60" s="163"/>
      <c r="BK60" s="161">
        <f>BL60*1000/(BM72*1.732*BK76)</f>
        <v>11.692045667491492</v>
      </c>
      <c r="BL60" s="158">
        <v>0.117</v>
      </c>
      <c r="BM60" s="164"/>
      <c r="BN60" s="161">
        <f>BO60*1000/(BP72*1.732*BN76)</f>
        <v>10.676607458156003</v>
      </c>
      <c r="BO60" s="158">
        <v>0.108</v>
      </c>
      <c r="BP60" s="163"/>
      <c r="BQ60" s="161">
        <f>BR60*1000/(BS72*1.732*BQ76)</f>
        <v>12.709563042398255</v>
      </c>
      <c r="BR60" s="158">
        <v>0.126</v>
      </c>
      <c r="BS60" s="163"/>
      <c r="BT60" s="161">
        <f>BU60*1000/(BV72*1.732*BT76)</f>
        <v>21.145614215736746</v>
      </c>
      <c r="BU60" s="158">
        <v>0.207</v>
      </c>
      <c r="BV60" s="163"/>
      <c r="BW60" s="161">
        <f>BX60*1000/(BY72*1.732*BW76)</f>
        <v>46.263397880026055</v>
      </c>
      <c r="BX60" s="158">
        <v>0.45</v>
      </c>
      <c r="BY60" s="164"/>
      <c r="BZ60" s="161">
        <f>CA60*1000/(CB72*1.732*BZ76)</f>
        <v>31.218321990743693</v>
      </c>
      <c r="CA60" s="158">
        <v>0.309</v>
      </c>
      <c r="CB60" s="163"/>
      <c r="CC60" s="191">
        <f t="shared" si="1"/>
        <v>7.441</v>
      </c>
    </row>
    <row r="61" spans="1:81" ht="12" customHeight="1">
      <c r="A61" s="668"/>
      <c r="B61" s="642"/>
      <c r="C61" s="181" t="s">
        <v>168</v>
      </c>
      <c r="D61" s="180"/>
      <c r="E61" s="204" t="s">
        <v>76</v>
      </c>
      <c r="F61" s="192"/>
      <c r="G61" s="200"/>
      <c r="H61" s="201"/>
      <c r="I61" s="161">
        <f>J61*1000/(K72*1.732*I76)</f>
        <v>0</v>
      </c>
      <c r="J61" s="160">
        <v>0</v>
      </c>
      <c r="K61" s="163"/>
      <c r="L61" s="161">
        <f>M61*1000/(N72*1.732*L76)</f>
        <v>0</v>
      </c>
      <c r="M61" s="160">
        <v>0</v>
      </c>
      <c r="N61" s="163"/>
      <c r="O61" s="161">
        <f>P61*1000/(Q72*1.732*O76)</f>
        <v>0</v>
      </c>
      <c r="P61" s="160">
        <v>0</v>
      </c>
      <c r="Q61" s="164"/>
      <c r="R61" s="161">
        <f>S61*1000/(T72*1.732*R76)</f>
        <v>0</v>
      </c>
      <c r="S61" s="160">
        <v>0</v>
      </c>
      <c r="T61" s="163"/>
      <c r="U61" s="161">
        <f>V61*1000/(W72*1.732*U76)</f>
        <v>0</v>
      </c>
      <c r="V61" s="160">
        <v>0</v>
      </c>
      <c r="W61" s="163"/>
      <c r="X61" s="161">
        <f>Y61*1000/(Z72*1.732*X76)</f>
        <v>0</v>
      </c>
      <c r="Y61" s="160">
        <v>0</v>
      </c>
      <c r="Z61" s="163"/>
      <c r="AA61" s="161">
        <f>AB61*1000/(AC72*1.732*AA76)</f>
        <v>0</v>
      </c>
      <c r="AB61" s="160">
        <v>0</v>
      </c>
      <c r="AC61" s="164"/>
      <c r="AD61" s="161">
        <f>AE61*1000/(AF72*1.732*AD76)</f>
        <v>0</v>
      </c>
      <c r="AE61" s="160">
        <v>0</v>
      </c>
      <c r="AF61" s="163"/>
      <c r="AG61" s="161">
        <f>AH61*1000/(AI72*1.732*AG76)</f>
        <v>0</v>
      </c>
      <c r="AH61" s="160">
        <v>0</v>
      </c>
      <c r="AI61" s="163"/>
      <c r="AJ61" s="161">
        <f>AK61*1000/(AL72*1.732*AJ76)</f>
        <v>0</v>
      </c>
      <c r="AK61" s="160">
        <v>0</v>
      </c>
      <c r="AL61" s="163"/>
      <c r="AM61" s="161">
        <f>AN61*1000/(AO72*1.732*AM76)</f>
        <v>0</v>
      </c>
      <c r="AN61" s="160">
        <v>0</v>
      </c>
      <c r="AO61" s="164"/>
      <c r="AP61" s="161">
        <f>AQ61*1000/(AR72*1.732*AP76)</f>
        <v>0</v>
      </c>
      <c r="AQ61" s="160">
        <v>0</v>
      </c>
      <c r="AR61" s="163"/>
      <c r="AS61" s="161">
        <f>AT61*1000/(AU72*1.732*AS76)</f>
        <v>0</v>
      </c>
      <c r="AT61" s="160">
        <v>0</v>
      </c>
      <c r="AU61" s="163"/>
      <c r="AV61" s="161">
        <f>AW61*1000/(AX72*1.732*AV76)</f>
        <v>0</v>
      </c>
      <c r="AW61" s="160">
        <v>0</v>
      </c>
      <c r="AX61" s="163"/>
      <c r="AY61" s="161">
        <f>AZ61*1000/(BA72*1.732*AY76)</f>
        <v>0.2034272445714626</v>
      </c>
      <c r="AZ61" s="160">
        <v>0.002</v>
      </c>
      <c r="BA61" s="164"/>
      <c r="BB61" s="161">
        <f>BC61*1000/(BD72*1.732*BB76)</f>
        <v>0.5052923103888584</v>
      </c>
      <c r="BC61" s="160">
        <v>0.005</v>
      </c>
      <c r="BD61" s="163"/>
      <c r="BE61" s="161">
        <f>BF61*1000/(BG72*1.732*BE76)</f>
        <v>0.4061961485456066</v>
      </c>
      <c r="BF61" s="160">
        <v>0.004</v>
      </c>
      <c r="BG61" s="163"/>
      <c r="BH61" s="161">
        <f>BI61*1000/(BJ72*1.732*BH76)</f>
        <v>0.5075755653122859</v>
      </c>
      <c r="BI61" s="160">
        <v>0.005</v>
      </c>
      <c r="BJ61" s="163"/>
      <c r="BK61" s="161">
        <f>BL61*1000/(BM72*1.732*BK76)</f>
        <v>0.4996600712603202</v>
      </c>
      <c r="BL61" s="160">
        <v>0.005</v>
      </c>
      <c r="BM61" s="164"/>
      <c r="BN61" s="161">
        <f>BO61*1000/(BP72*1.732*BN76)</f>
        <v>0.4942873823220371</v>
      </c>
      <c r="BO61" s="160">
        <v>0.005</v>
      </c>
      <c r="BP61" s="163"/>
      <c r="BQ61" s="161">
        <f>BR61*1000/(BS72*1.732*BQ76)</f>
        <v>0.5043477397777085</v>
      </c>
      <c r="BR61" s="160">
        <v>0.005</v>
      </c>
      <c r="BS61" s="163"/>
      <c r="BT61" s="161">
        <f>BU61*1000/(BV72*1.732*BT76)</f>
        <v>0.5107636283994383</v>
      </c>
      <c r="BU61" s="160">
        <v>0.005</v>
      </c>
      <c r="BV61" s="163"/>
      <c r="BW61" s="161">
        <f>BX61*1000/(BY72*1.732*BW76)</f>
        <v>0.5140377542225117</v>
      </c>
      <c r="BX61" s="160">
        <v>0.005</v>
      </c>
      <c r="BY61" s="164"/>
      <c r="BZ61" s="161">
        <f>CA61*1000/(CB72*1.732*BZ76)</f>
        <v>0.6061810095290038</v>
      </c>
      <c r="CA61" s="160">
        <v>0.006</v>
      </c>
      <c r="CB61" s="163"/>
      <c r="CC61" s="191">
        <f t="shared" si="1"/>
        <v>0.047</v>
      </c>
    </row>
    <row r="62" spans="1:81" ht="12" customHeight="1">
      <c r="A62" s="668"/>
      <c r="B62" s="642"/>
      <c r="C62" s="166" t="s">
        <v>77</v>
      </c>
      <c r="D62" s="180"/>
      <c r="E62" s="204" t="s">
        <v>78</v>
      </c>
      <c r="F62" s="192"/>
      <c r="G62" s="200"/>
      <c r="H62" s="201"/>
      <c r="I62" s="161">
        <f>J62*1000/(K72*1.732*I76)</f>
        <v>24.344646117443997</v>
      </c>
      <c r="J62" s="160">
        <v>0.244</v>
      </c>
      <c r="K62" s="163"/>
      <c r="L62" s="161">
        <f>M62*1000/(N72*1.732*L76)</f>
        <v>24.198288871556038</v>
      </c>
      <c r="M62" s="160">
        <v>0.244</v>
      </c>
      <c r="N62" s="163"/>
      <c r="O62" s="161">
        <f>P62*1000/(Q72*1.732*O76)</f>
        <v>24.23799758497017</v>
      </c>
      <c r="P62" s="160">
        <v>0.241</v>
      </c>
      <c r="Q62" s="164"/>
      <c r="R62" s="161">
        <f>S62*1000/(T72*1.732*R76)</f>
        <v>24.19921678883422</v>
      </c>
      <c r="S62" s="160">
        <v>0.241</v>
      </c>
      <c r="T62" s="163"/>
      <c r="U62" s="161">
        <f>V62*1000/(W72*1.732*U76)</f>
        <v>27.90443517166258</v>
      </c>
      <c r="V62" s="160">
        <v>0.274</v>
      </c>
      <c r="W62" s="163"/>
      <c r="X62" s="161">
        <f>Y62*1000/(Z72*1.732*X76)</f>
        <v>27.425042354674904</v>
      </c>
      <c r="Y62" s="160">
        <v>0.274</v>
      </c>
      <c r="Z62" s="163"/>
      <c r="AA62" s="161">
        <f>AB62*1000/(AC72*1.732*AA76)</f>
        <v>22.503670763242788</v>
      </c>
      <c r="AB62" s="160">
        <v>0.228</v>
      </c>
      <c r="AC62" s="164"/>
      <c r="AD62" s="161">
        <f>AE62*1000/(AF72*1.732*AD76)</f>
        <v>22.92271690554651</v>
      </c>
      <c r="AE62" s="160">
        <v>0.225</v>
      </c>
      <c r="AF62" s="163"/>
      <c r="AG62" s="161">
        <f>AH62*1000/(AI72*1.732*AG76)</f>
        <v>23.212297194159415</v>
      </c>
      <c r="AH62" s="160">
        <v>0.225</v>
      </c>
      <c r="AI62" s="163"/>
      <c r="AJ62" s="161">
        <f>AK62*1000/(AL72*1.732*AJ76)</f>
        <v>23.68960633559776</v>
      </c>
      <c r="AK62" s="160">
        <v>0.23</v>
      </c>
      <c r="AL62" s="163"/>
      <c r="AM62" s="161">
        <f>AN62*1000/(AO72*1.732*AM76)</f>
        <v>23.332102599032492</v>
      </c>
      <c r="AN62" s="160">
        <v>0.228</v>
      </c>
      <c r="AO62" s="164"/>
      <c r="AP62" s="161">
        <f>AQ62*1000/(AR72*1.732*AP76)</f>
        <v>23.243446277887486</v>
      </c>
      <c r="AQ62" s="160">
        <v>0.23</v>
      </c>
      <c r="AR62" s="163"/>
      <c r="AS62" s="161">
        <f>AT62*1000/(AU72*1.732*AS76)</f>
        <v>28.039456632170626</v>
      </c>
      <c r="AT62" s="160">
        <v>0.274</v>
      </c>
      <c r="AU62" s="163"/>
      <c r="AV62" s="161">
        <f>AW62*1000/(AX72*1.732*AV76)</f>
        <v>30.746574965229637</v>
      </c>
      <c r="AW62" s="160">
        <v>0.299</v>
      </c>
      <c r="AX62" s="163"/>
      <c r="AY62" s="161">
        <f>AZ62*1000/(BA72*1.732*AY76)</f>
        <v>29.59866408514781</v>
      </c>
      <c r="AZ62" s="160">
        <v>0.291</v>
      </c>
      <c r="BA62" s="164"/>
      <c r="BB62" s="161">
        <f>BC62*1000/(BD72*1.732*BB76)</f>
        <v>27.487901685153897</v>
      </c>
      <c r="BC62" s="160">
        <v>0.272</v>
      </c>
      <c r="BD62" s="163"/>
      <c r="BE62" s="161">
        <f>BF62*1000/(BG72*1.732*BE76)</f>
        <v>25.590357358373215</v>
      </c>
      <c r="BF62" s="160">
        <v>0.252</v>
      </c>
      <c r="BG62" s="163"/>
      <c r="BH62" s="161">
        <f>BI62*1000/(BJ72*1.732*BH76)</f>
        <v>22.840900439052866</v>
      </c>
      <c r="BI62" s="160">
        <v>0.225</v>
      </c>
      <c r="BJ62" s="163"/>
      <c r="BK62" s="161">
        <f>BL62*1000/(BM72*1.732*BK76)</f>
        <v>22.184907163958215</v>
      </c>
      <c r="BL62" s="160">
        <v>0.222</v>
      </c>
      <c r="BM62" s="164"/>
      <c r="BN62" s="161">
        <f>BO62*1000/(BP72*1.732*BN76)</f>
        <v>21.946359775098447</v>
      </c>
      <c r="BO62" s="160">
        <v>0.222</v>
      </c>
      <c r="BP62" s="163"/>
      <c r="BQ62" s="161">
        <f>BR62*1000/(BS72*1.732*BQ76)</f>
        <v>22.090431002263635</v>
      </c>
      <c r="BR62" s="160">
        <v>0.219</v>
      </c>
      <c r="BS62" s="163"/>
      <c r="BT62" s="161">
        <f>BU62*1000/(BV72*1.732*BT76)</f>
        <v>22.371446923895398</v>
      </c>
      <c r="BU62" s="160">
        <v>0.219</v>
      </c>
      <c r="BV62" s="163"/>
      <c r="BW62" s="161">
        <f>BX62*1000/(BY72*1.732*BW76)</f>
        <v>23.131698940013028</v>
      </c>
      <c r="BX62" s="160">
        <v>0.225</v>
      </c>
      <c r="BY62" s="164"/>
      <c r="BZ62" s="161">
        <f>CA62*1000/(CB72*1.732*BZ76)</f>
        <v>23.23693869861181</v>
      </c>
      <c r="CA62" s="160">
        <v>0.23</v>
      </c>
      <c r="CB62" s="163"/>
      <c r="CC62" s="191">
        <f t="shared" si="1"/>
        <v>5.834000000000001</v>
      </c>
    </row>
    <row r="63" spans="1:81" ht="12" customHeight="1">
      <c r="A63" s="668"/>
      <c r="B63" s="642"/>
      <c r="C63" s="166" t="s">
        <v>79</v>
      </c>
      <c r="D63" s="180"/>
      <c r="E63" s="204" t="s">
        <v>80</v>
      </c>
      <c r="F63" s="192"/>
      <c r="G63" s="200"/>
      <c r="H63" s="201"/>
      <c r="I63" s="161">
        <f>J63*1000/(K72*1.732*I76)</f>
        <v>63.15639750959857</v>
      </c>
      <c r="J63" s="160">
        <v>0.633</v>
      </c>
      <c r="K63" s="163"/>
      <c r="L63" s="161">
        <f>M63*1000/(N72*1.732*L76)</f>
        <v>61.487455329363705</v>
      </c>
      <c r="M63" s="160">
        <v>0.62</v>
      </c>
      <c r="N63" s="163"/>
      <c r="O63" s="161">
        <f>P63*1000/(Q72*1.732*O76)</f>
        <v>57.92981995411958</v>
      </c>
      <c r="P63" s="160">
        <v>0.576</v>
      </c>
      <c r="Q63" s="164"/>
      <c r="R63" s="161">
        <f>S63*1000/(T72*1.732*R76)</f>
        <v>59.744954312682</v>
      </c>
      <c r="S63" s="160">
        <v>0.595</v>
      </c>
      <c r="T63" s="163"/>
      <c r="U63" s="161">
        <f>V63*1000/(W72*1.732*U76)</f>
        <v>58.25305444595254</v>
      </c>
      <c r="V63" s="160">
        <v>0.572</v>
      </c>
      <c r="W63" s="163"/>
      <c r="X63" s="161">
        <f>Y63*1000/(Z72*1.732*X76)</f>
        <v>56.05118145481002</v>
      </c>
      <c r="Y63" s="160">
        <v>0.56</v>
      </c>
      <c r="Z63" s="163"/>
      <c r="AA63" s="161">
        <f>AB63*1000/(AC72*1.732*AA76)</f>
        <v>55.27217380445597</v>
      </c>
      <c r="AB63" s="160">
        <v>0.56</v>
      </c>
      <c r="AC63" s="164"/>
      <c r="AD63" s="161">
        <f>AE63*1000/(AF72*1.732*AD76)</f>
        <v>52.46755202825089</v>
      </c>
      <c r="AE63" s="160">
        <v>0.515</v>
      </c>
      <c r="AF63" s="163"/>
      <c r="AG63" s="161">
        <f>AH63*1000/(AI72*1.732*AG76)</f>
        <v>59.8361438782776</v>
      </c>
      <c r="AH63" s="160">
        <v>0.58</v>
      </c>
      <c r="AI63" s="163"/>
      <c r="AJ63" s="161">
        <f>AK63*1000/(AL72*1.732*AJ76)</f>
        <v>64.68292512502344</v>
      </c>
      <c r="AK63" s="160">
        <v>0.628</v>
      </c>
      <c r="AL63" s="163"/>
      <c r="AM63" s="161">
        <f>AN63*1000/(AO72*1.732*AM76)</f>
        <v>69.38230509712294</v>
      </c>
      <c r="AN63" s="160">
        <v>0.678</v>
      </c>
      <c r="AO63" s="164"/>
      <c r="AP63" s="161">
        <f>AQ63*1000/(AR72*1.732*AP76)</f>
        <v>73.67161885469555</v>
      </c>
      <c r="AQ63" s="160">
        <v>0.729</v>
      </c>
      <c r="AR63" s="163"/>
      <c r="AS63" s="161">
        <f>AT63*1000/(AU72*1.732*AS76)</f>
        <v>79.9226847800192</v>
      </c>
      <c r="AT63" s="160">
        <v>0.781</v>
      </c>
      <c r="AU63" s="163"/>
      <c r="AV63" s="161">
        <f>AW63*1000/(AX72*1.732*AV76)</f>
        <v>81.44243268381896</v>
      </c>
      <c r="AW63" s="160">
        <v>0.792</v>
      </c>
      <c r="AX63" s="163"/>
      <c r="AY63" s="161">
        <f>AZ63*1000/(BA72*1.732*AY76)</f>
        <v>80.55718885029918</v>
      </c>
      <c r="AZ63" s="160">
        <v>0.792</v>
      </c>
      <c r="BA63" s="164"/>
      <c r="BB63" s="161">
        <f>BC63*1000/(BD72*1.732*BB76)</f>
        <v>80.03830196559517</v>
      </c>
      <c r="BC63" s="160">
        <v>0.792</v>
      </c>
      <c r="BD63" s="163"/>
      <c r="BE63" s="161">
        <f>BF63*1000/(BG72*1.732*BE76)</f>
        <v>84.08260274894056</v>
      </c>
      <c r="BF63" s="160">
        <v>0.828</v>
      </c>
      <c r="BG63" s="163"/>
      <c r="BH63" s="161">
        <f>BI63*1000/(BJ72*1.732*BH76)</f>
        <v>80.39996954546608</v>
      </c>
      <c r="BI63" s="160">
        <v>0.792</v>
      </c>
      <c r="BJ63" s="163"/>
      <c r="BK63" s="161">
        <f>BL63*1000/(BM72*1.732*BK76)</f>
        <v>75.64853478881247</v>
      </c>
      <c r="BL63" s="160">
        <v>0.757</v>
      </c>
      <c r="BM63" s="164"/>
      <c r="BN63" s="161">
        <f>BO63*1000/(BP72*1.732*BN76)</f>
        <v>69.2002335250852</v>
      </c>
      <c r="BO63" s="160">
        <v>0.7</v>
      </c>
      <c r="BP63" s="163"/>
      <c r="BQ63" s="161">
        <f>BR63*1000/(BS72*1.732*BQ76)</f>
        <v>73.83650910345654</v>
      </c>
      <c r="BR63" s="160">
        <v>0.732</v>
      </c>
      <c r="BS63" s="163"/>
      <c r="BT63" s="161">
        <f>BU63*1000/(BV72*1.732*BT76)</f>
        <v>75.69516972879677</v>
      </c>
      <c r="BU63" s="160">
        <v>0.741</v>
      </c>
      <c r="BV63" s="163"/>
      <c r="BW63" s="161">
        <f>BX63*1000/(BY72*1.732*BW76)</f>
        <v>77.82531598928827</v>
      </c>
      <c r="BX63" s="160">
        <v>0.757</v>
      </c>
      <c r="BY63" s="164"/>
      <c r="BZ63" s="161">
        <f>CA63*1000/(CB72*1.732*BZ76)</f>
        <v>80.0158932578285</v>
      </c>
      <c r="CA63" s="160">
        <v>0.792</v>
      </c>
      <c r="CB63" s="163"/>
      <c r="CC63" s="191">
        <f t="shared" si="1"/>
        <v>16.502</v>
      </c>
    </row>
    <row r="64" spans="1:81" ht="12" customHeight="1">
      <c r="A64" s="668"/>
      <c r="B64" s="642"/>
      <c r="C64" s="166" t="s">
        <v>82</v>
      </c>
      <c r="D64" s="180"/>
      <c r="E64" s="204" t="s">
        <v>83</v>
      </c>
      <c r="F64" s="192"/>
      <c r="G64" s="200"/>
      <c r="H64" s="201"/>
      <c r="I64" s="161">
        <f>J64*1000/(K72*1.732*I76)</f>
        <v>0.2993194194767705</v>
      </c>
      <c r="J64" s="160">
        <v>0.003</v>
      </c>
      <c r="K64" s="163"/>
      <c r="L64" s="161">
        <f>M64*1000/(N72*1.732*L76)</f>
        <v>0.29751994514208246</v>
      </c>
      <c r="M64" s="160">
        <v>0.003</v>
      </c>
      <c r="N64" s="163"/>
      <c r="O64" s="161">
        <f>P64*1000/(Q72*1.732*O76)</f>
        <v>0.3017178122610395</v>
      </c>
      <c r="P64" s="160">
        <v>0.003</v>
      </c>
      <c r="Q64" s="164"/>
      <c r="R64" s="161">
        <f>S64*1000/(T72*1.732*R76)</f>
        <v>0.30123506376142184</v>
      </c>
      <c r="S64" s="160">
        <v>0.003</v>
      </c>
      <c r="T64" s="163"/>
      <c r="U64" s="161">
        <f>V64*1000/(W72*1.732*U76)</f>
        <v>0.3055230128284224</v>
      </c>
      <c r="V64" s="160">
        <v>0.003</v>
      </c>
      <c r="W64" s="163"/>
      <c r="X64" s="161">
        <f>Y64*1000/(Z72*1.732*X76)</f>
        <v>0.2001827909100358</v>
      </c>
      <c r="Y64" s="160">
        <v>0.002</v>
      </c>
      <c r="Z64" s="163"/>
      <c r="AA64" s="161">
        <f>AB64*1000/(AC72*1.732*AA76)</f>
        <v>0.1974006207301999</v>
      </c>
      <c r="AB64" s="160">
        <v>0.002</v>
      </c>
      <c r="AC64" s="164"/>
      <c r="AD64" s="161">
        <f>AE64*1000/(AF72*1.732*AD76)</f>
        <v>0.20375748360485785</v>
      </c>
      <c r="AE64" s="160">
        <v>0.002</v>
      </c>
      <c r="AF64" s="163"/>
      <c r="AG64" s="161">
        <f>AH64*1000/(AI72*1.732*AG76)</f>
        <v>0.10316576530737519</v>
      </c>
      <c r="AH64" s="160">
        <v>0.001</v>
      </c>
      <c r="AI64" s="163"/>
      <c r="AJ64" s="161">
        <f>AK64*1000/(AL72*1.732*AJ76)</f>
        <v>0.10299828841564243</v>
      </c>
      <c r="AK64" s="160">
        <v>0.001</v>
      </c>
      <c r="AL64" s="163"/>
      <c r="AM64" s="161">
        <f>AN64*1000/(AO72*1.732*AM76)</f>
        <v>0.20466756665817976</v>
      </c>
      <c r="AN64" s="160">
        <v>0.002</v>
      </c>
      <c r="AO64" s="164"/>
      <c r="AP64" s="161">
        <f>AQ64*1000/(AR72*1.732*AP76)</f>
        <v>0.20211692415554336</v>
      </c>
      <c r="AQ64" s="160">
        <v>0.002</v>
      </c>
      <c r="AR64" s="163"/>
      <c r="AS64" s="161">
        <f>AT64*1000/(AU72*1.732*AS76)</f>
        <v>0.10233378332908988</v>
      </c>
      <c r="AT64" s="160">
        <v>0.001</v>
      </c>
      <c r="AU64" s="163"/>
      <c r="AV64" s="161">
        <f>AW64*1000/(AX72*1.732*AV76)</f>
        <v>0.10283135439876133</v>
      </c>
      <c r="AW64" s="160">
        <v>0.001</v>
      </c>
      <c r="AX64" s="163"/>
      <c r="AY64" s="161">
        <f>AZ64*1000/(BA72*1.732*AY76)</f>
        <v>0.1017136222857313</v>
      </c>
      <c r="AZ64" s="160">
        <v>0.001</v>
      </c>
      <c r="BA64" s="164"/>
      <c r="BB64" s="161">
        <f>BC64*1000/(BD72*1.732*BB76)</f>
        <v>0.10105846207777168</v>
      </c>
      <c r="BC64" s="160">
        <v>0.001</v>
      </c>
      <c r="BD64" s="163"/>
      <c r="BE64" s="161">
        <f>BF64*1000/(BG72*1.732*BE76)</f>
        <v>0.10154903713640165</v>
      </c>
      <c r="BF64" s="160">
        <v>0.001</v>
      </c>
      <c r="BG64" s="163"/>
      <c r="BH64" s="161">
        <f>BI64*1000/(BJ72*1.732*BH76)</f>
        <v>0.10151511306245718</v>
      </c>
      <c r="BI64" s="160">
        <v>0.001</v>
      </c>
      <c r="BJ64" s="163"/>
      <c r="BK64" s="161">
        <f>BL64*1000/(BM72*1.732*BK76)</f>
        <v>0.19986402850412807</v>
      </c>
      <c r="BL64" s="160">
        <v>0.002</v>
      </c>
      <c r="BM64" s="164"/>
      <c r="BN64" s="161">
        <f>BO64*1000/(BP72*1.732*BN76)</f>
        <v>0.19771495292881486</v>
      </c>
      <c r="BO64" s="160">
        <v>0.002</v>
      </c>
      <c r="BP64" s="163"/>
      <c r="BQ64" s="161">
        <f>BR64*1000/(BS72*1.732*BQ76)</f>
        <v>0.2017390959110834</v>
      </c>
      <c r="BR64" s="160">
        <v>0.002</v>
      </c>
      <c r="BS64" s="163"/>
      <c r="BT64" s="161">
        <f>BU64*1000/(BV72*1.732*BT76)</f>
        <v>0.306458177039663</v>
      </c>
      <c r="BU64" s="160">
        <v>0.003</v>
      </c>
      <c r="BV64" s="163"/>
      <c r="BW64" s="161">
        <f>BX64*1000/(BY72*1.732*BW76)</f>
        <v>0.30842265253350704</v>
      </c>
      <c r="BX64" s="160">
        <v>0.003</v>
      </c>
      <c r="BY64" s="164"/>
      <c r="BZ64" s="161">
        <f>CA64*1000/(CB72*1.732*BZ76)</f>
        <v>0.3030905047645019</v>
      </c>
      <c r="CA64" s="160">
        <v>0.003</v>
      </c>
      <c r="CB64" s="163"/>
      <c r="CC64" s="191">
        <f t="shared" si="1"/>
        <v>0.04800000000000003</v>
      </c>
    </row>
    <row r="65" spans="1:81" ht="12.75" customHeight="1">
      <c r="A65" s="668"/>
      <c r="B65" s="642"/>
      <c r="C65" s="181" t="s">
        <v>84</v>
      </c>
      <c r="D65" s="180"/>
      <c r="E65" s="204" t="s">
        <v>85</v>
      </c>
      <c r="F65" s="192"/>
      <c r="G65" s="200"/>
      <c r="H65" s="201"/>
      <c r="I65" s="161">
        <f>J65*1000/(K72*1.732*I76)</f>
        <v>0.2993194194767705</v>
      </c>
      <c r="J65" s="160">
        <v>0.003</v>
      </c>
      <c r="K65" s="163"/>
      <c r="L65" s="161">
        <f>M65*1000/(N72*1.732*L76)</f>
        <v>0.29751994514208246</v>
      </c>
      <c r="M65" s="160">
        <v>0.003</v>
      </c>
      <c r="N65" s="163"/>
      <c r="O65" s="161">
        <f>P65*1000/(Q72*1.732*O76)</f>
        <v>0.3017178122610395</v>
      </c>
      <c r="P65" s="160">
        <v>0.003</v>
      </c>
      <c r="Q65" s="164"/>
      <c r="R65" s="161">
        <f>S65*1000/(T72*1.732*R76)</f>
        <v>0.30123506376142184</v>
      </c>
      <c r="S65" s="160">
        <v>0.003</v>
      </c>
      <c r="T65" s="163"/>
      <c r="U65" s="161">
        <f>V65*1000/(W72*1.732*U76)</f>
        <v>0.3055230128284224</v>
      </c>
      <c r="V65" s="160">
        <v>0.003</v>
      </c>
      <c r="W65" s="163"/>
      <c r="X65" s="161">
        <f>Y65*1000/(Z72*1.732*X76)</f>
        <v>0.30027418636505365</v>
      </c>
      <c r="Y65" s="160">
        <v>0.003</v>
      </c>
      <c r="Z65" s="163"/>
      <c r="AA65" s="161">
        <f>AB65*1000/(AC72*1.732*AA76)</f>
        <v>0.29610093109529984</v>
      </c>
      <c r="AB65" s="160">
        <v>0.003</v>
      </c>
      <c r="AC65" s="164"/>
      <c r="AD65" s="161">
        <f>AE65*1000/(AF72*1.732*AD76)</f>
        <v>0.30563622540728674</v>
      </c>
      <c r="AE65" s="160">
        <v>0.003</v>
      </c>
      <c r="AF65" s="163"/>
      <c r="AG65" s="161">
        <f>AH65*1000/(AI72*1.732*AG76)</f>
        <v>0.20633153061475037</v>
      </c>
      <c r="AH65" s="160">
        <v>0.002</v>
      </c>
      <c r="AI65" s="163"/>
      <c r="AJ65" s="161">
        <f>AK65*1000/(AL72*1.732*AJ76)</f>
        <v>0.20599657683128486</v>
      </c>
      <c r="AK65" s="160">
        <v>0.002</v>
      </c>
      <c r="AL65" s="163"/>
      <c r="AM65" s="161">
        <f>AN65*1000/(AO72*1.732*AM76)</f>
        <v>0.20466756665817976</v>
      </c>
      <c r="AN65" s="160">
        <v>0.002</v>
      </c>
      <c r="AO65" s="164"/>
      <c r="AP65" s="161">
        <f>AQ65*1000/(AR72*1.732*AP76)</f>
        <v>0.303175386233315</v>
      </c>
      <c r="AQ65" s="160">
        <v>0.003</v>
      </c>
      <c r="AR65" s="163"/>
      <c r="AS65" s="161">
        <f>AT65*1000/(AU72*1.732*AS76)</f>
        <v>0.20466756665817976</v>
      </c>
      <c r="AT65" s="160">
        <v>0.002</v>
      </c>
      <c r="AU65" s="163"/>
      <c r="AV65" s="161">
        <f>AW65*1000/(AX72*1.732*AV76)</f>
        <v>0.20566270879752266</v>
      </c>
      <c r="AW65" s="160">
        <v>0.002</v>
      </c>
      <c r="AX65" s="163"/>
      <c r="AY65" s="161">
        <f>AZ65*1000/(BA72*1.732*AY76)</f>
        <v>0.2034272445714626</v>
      </c>
      <c r="AZ65" s="160">
        <v>0.002</v>
      </c>
      <c r="BA65" s="164"/>
      <c r="BB65" s="161">
        <f>BC65*1000/(BD72*1.732*BB76)</f>
        <v>0.20211692415554336</v>
      </c>
      <c r="BC65" s="160">
        <v>0.002</v>
      </c>
      <c r="BD65" s="163"/>
      <c r="BE65" s="161">
        <f>BF65*1000/(BG72*1.732*BE76)</f>
        <v>0.3046471114092049</v>
      </c>
      <c r="BF65" s="160">
        <v>0.003</v>
      </c>
      <c r="BG65" s="163"/>
      <c r="BH65" s="161">
        <f>BI65*1000/(BJ72*1.732*BH76)</f>
        <v>0.30454533918737153</v>
      </c>
      <c r="BI65" s="160">
        <v>0.003</v>
      </c>
      <c r="BJ65" s="163"/>
      <c r="BK65" s="161">
        <f>BL65*1000/(BM72*1.732*BK76)</f>
        <v>0.2997960427561921</v>
      </c>
      <c r="BL65" s="160">
        <v>0.003</v>
      </c>
      <c r="BM65" s="164"/>
      <c r="BN65" s="161">
        <f>BO65*1000/(BP72*1.732*BN76)</f>
        <v>0.29657242939322226</v>
      </c>
      <c r="BO65" s="160">
        <v>0.003</v>
      </c>
      <c r="BP65" s="163"/>
      <c r="BQ65" s="161">
        <f>BR65*1000/(BS72*1.732*BQ76)</f>
        <v>0.2017390959110834</v>
      </c>
      <c r="BR65" s="160">
        <v>0.002</v>
      </c>
      <c r="BS65" s="163"/>
      <c r="BT65" s="161">
        <f>BU65*1000/(BV72*1.732*BT76)</f>
        <v>0.306458177039663</v>
      </c>
      <c r="BU65" s="160">
        <v>0.003</v>
      </c>
      <c r="BV65" s="163"/>
      <c r="BW65" s="161">
        <f>BX65*1000/(BY72*1.732*BW76)</f>
        <v>0.30842265253350704</v>
      </c>
      <c r="BX65" s="160">
        <v>0.003</v>
      </c>
      <c r="BY65" s="164"/>
      <c r="BZ65" s="161">
        <f>CA65*1000/(CB72*1.732*BZ76)</f>
        <v>0.3030905047645019</v>
      </c>
      <c r="CA65" s="160">
        <v>0.003</v>
      </c>
      <c r="CB65" s="163"/>
      <c r="CC65" s="191">
        <f t="shared" si="1"/>
        <v>0.06400000000000003</v>
      </c>
    </row>
    <row r="66" spans="1:81" ht="12.75" customHeight="1">
      <c r="A66" s="668"/>
      <c r="B66" s="642"/>
      <c r="C66" s="643" t="s">
        <v>136</v>
      </c>
      <c r="D66" s="644"/>
      <c r="E66" s="182" t="s">
        <v>169</v>
      </c>
      <c r="F66" s="206"/>
      <c r="G66" s="207"/>
      <c r="H66" s="208"/>
      <c r="I66" s="161">
        <f>J66*1000/(K72*1.732*I76)</f>
        <v>333.4418332971223</v>
      </c>
      <c r="J66" s="158">
        <v>3.342</v>
      </c>
      <c r="K66" s="209"/>
      <c r="L66" s="161">
        <f>M66*1000/(N72*1.732*L76)</f>
        <v>330.8421789979957</v>
      </c>
      <c r="M66" s="158">
        <v>3.336</v>
      </c>
      <c r="N66" s="209"/>
      <c r="O66" s="161">
        <f>P66*1000/(Q72*1.732*O76)</f>
        <v>335.10791681792784</v>
      </c>
      <c r="P66" s="158">
        <v>3.332</v>
      </c>
      <c r="Q66" s="210"/>
      <c r="R66" s="161">
        <f>S66*1000/(T72*1.732*R76)</f>
        <v>336.6803895973491</v>
      </c>
      <c r="S66" s="158">
        <v>3.353</v>
      </c>
      <c r="T66" s="209"/>
      <c r="U66" s="161">
        <f>V66*1000/(W72*1.732*U76)</f>
        <v>343.91707144052754</v>
      </c>
      <c r="V66" s="158">
        <v>3.377</v>
      </c>
      <c r="W66" s="209"/>
      <c r="X66" s="161">
        <f>Y66*1000/(Z72*1.732*X76)</f>
        <v>335.80663175158503</v>
      </c>
      <c r="Y66" s="158">
        <v>3.355</v>
      </c>
      <c r="Z66" s="209"/>
      <c r="AA66" s="161">
        <f>AB66*1000/(AC72*1.732*AA76)</f>
        <v>330.0538378608942</v>
      </c>
      <c r="AB66" s="158">
        <v>3.344</v>
      </c>
      <c r="AC66" s="210"/>
      <c r="AD66" s="161">
        <f>AE66*1000/(AF72*1.732*AD76)</f>
        <v>340.27499762011263</v>
      </c>
      <c r="AE66" s="158">
        <v>3.34</v>
      </c>
      <c r="AF66" s="209"/>
      <c r="AG66" s="161">
        <f>AH66*1000/(AI72*1.732*AG76)</f>
        <v>342.9230038817151</v>
      </c>
      <c r="AH66" s="158">
        <v>3.324</v>
      </c>
      <c r="AI66" s="209"/>
      <c r="AJ66" s="161">
        <f>AK66*1000/(AL72*1.732*AJ76)</f>
        <v>340.6153397905295</v>
      </c>
      <c r="AK66" s="158">
        <v>3.307</v>
      </c>
      <c r="AL66" s="209"/>
      <c r="AM66" s="161">
        <f>AN66*1000/(AO72*1.732*AM76)</f>
        <v>337.5991512026675</v>
      </c>
      <c r="AN66" s="158">
        <v>3.299</v>
      </c>
      <c r="AO66" s="210"/>
      <c r="AP66" s="161">
        <f>AQ66*1000/(AR72*1.732*AP76)</f>
        <v>333.5939833187243</v>
      </c>
      <c r="AQ66" s="158">
        <v>3.301</v>
      </c>
      <c r="AR66" s="209"/>
      <c r="AS66" s="161">
        <f>AT66*1000/(AU72*1.732*AS76)</f>
        <v>337.7014849859966</v>
      </c>
      <c r="AT66" s="158">
        <v>3.3</v>
      </c>
      <c r="AU66" s="209"/>
      <c r="AV66" s="161">
        <f>AW66*1000/(AX72*1.732*AV76)</f>
        <v>338.31515597192475</v>
      </c>
      <c r="AW66" s="158">
        <v>3.29</v>
      </c>
      <c r="AX66" s="209"/>
      <c r="AY66" s="161">
        <f>AZ66*1000/(BA72*1.732*AY76)</f>
        <v>334.33267645319876</v>
      </c>
      <c r="AZ66" s="158">
        <v>3.287</v>
      </c>
      <c r="BA66" s="210"/>
      <c r="BB66" s="161">
        <f>BC66*1000/(BD72*1.732*BB76)</f>
        <v>332.38128177379104</v>
      </c>
      <c r="BC66" s="158">
        <v>3.289</v>
      </c>
      <c r="BD66" s="209"/>
      <c r="BE66" s="161">
        <f>BF66*1000/(BG72*1.732*BE76)</f>
        <v>333.48703795594304</v>
      </c>
      <c r="BF66" s="158">
        <v>3.284</v>
      </c>
      <c r="BG66" s="209"/>
      <c r="BH66" s="161">
        <f>BI66*1000/(BJ72*1.732*BH76)</f>
        <v>333.17260107098446</v>
      </c>
      <c r="BI66" s="158">
        <v>3.282</v>
      </c>
      <c r="BJ66" s="209"/>
      <c r="BK66" s="161">
        <f>BL66*1000/(BM72*1.732*BK76)</f>
        <v>328.57646286078653</v>
      </c>
      <c r="BL66" s="158">
        <v>3.288</v>
      </c>
      <c r="BM66" s="210"/>
      <c r="BN66" s="161">
        <f>BO66*1000/(BP72*1.732*BN76)</f>
        <v>325.5376699972937</v>
      </c>
      <c r="BO66" s="158">
        <v>3.293</v>
      </c>
      <c r="BP66" s="209"/>
      <c r="BQ66" s="161">
        <f>BR66*1000/(BS72*1.732*BQ76)</f>
        <v>331.45733458191006</v>
      </c>
      <c r="BR66" s="158">
        <v>3.286</v>
      </c>
      <c r="BS66" s="209"/>
      <c r="BT66" s="161">
        <f>BU66*1000/(BV72*1.732*BT76)</f>
        <v>334.7544820529919</v>
      </c>
      <c r="BU66" s="158">
        <v>3.277</v>
      </c>
      <c r="BV66" s="209"/>
      <c r="BW66" s="161">
        <f>BX66*1000/(BY72*1.732*BW76)</f>
        <v>337.8256120750347</v>
      </c>
      <c r="BX66" s="158">
        <v>3.286</v>
      </c>
      <c r="BY66" s="210"/>
      <c r="BZ66" s="161">
        <f>CA66*1000/(CB72*1.732*BZ76)</f>
        <v>333.8036759139714</v>
      </c>
      <c r="CA66" s="158">
        <v>3.304</v>
      </c>
      <c r="CB66" s="209"/>
      <c r="CC66" s="191">
        <f t="shared" si="1"/>
        <v>79.47600000000001</v>
      </c>
    </row>
    <row r="67" spans="1:81" ht="12.75" customHeight="1" thickBot="1">
      <c r="A67" s="668"/>
      <c r="B67" s="642"/>
      <c r="C67" s="674" t="s">
        <v>131</v>
      </c>
      <c r="D67" s="675"/>
      <c r="E67" s="211"/>
      <c r="F67" s="212"/>
      <c r="G67" s="213"/>
      <c r="H67" s="214"/>
      <c r="I67" s="215">
        <f>SUM(I58:I66)</f>
        <v>502.8566247209744</v>
      </c>
      <c r="J67" s="216">
        <f>SUM(J58:J66)</f>
        <v>5.04</v>
      </c>
      <c r="K67" s="183"/>
      <c r="L67" s="217">
        <f>SUM(L58:L66)</f>
        <v>496.957481702325</v>
      </c>
      <c r="M67" s="216">
        <f>SUM(M58:M66)</f>
        <v>5.010999999999999</v>
      </c>
      <c r="N67" s="183"/>
      <c r="O67" s="218">
        <f>SUM(O58:O66)</f>
        <v>495.8229381489749</v>
      </c>
      <c r="P67" s="216">
        <f>SUM(P58:P66)</f>
        <v>4.93</v>
      </c>
      <c r="Q67" s="219"/>
      <c r="R67" s="215">
        <f>SUM(R58:R66)</f>
        <v>496.63620845466414</v>
      </c>
      <c r="S67" s="216">
        <f>SUM(S58:S66)</f>
        <v>4.946</v>
      </c>
      <c r="T67" s="220"/>
      <c r="U67" s="215">
        <f>SUM(U58:U66)</f>
        <v>508.39029334649496</v>
      </c>
      <c r="V67" s="216">
        <f>SUM(V58:V66)</f>
        <v>4.991999999999999</v>
      </c>
      <c r="W67" s="183"/>
      <c r="X67" s="217">
        <f>SUM(X58:X66)</f>
        <v>503.05935355692</v>
      </c>
      <c r="Y67" s="216">
        <f>SUM(Y58:Y66)</f>
        <v>5.026</v>
      </c>
      <c r="Z67" s="183"/>
      <c r="AA67" s="218">
        <f>SUM(AA58:AA66)</f>
        <v>502.3845797583587</v>
      </c>
      <c r="AB67" s="216">
        <f>SUM(AB58:AB66)</f>
        <v>5.09</v>
      </c>
      <c r="AC67" s="219"/>
      <c r="AD67" s="215">
        <f>SUM(AD58:AD66)</f>
        <v>492.99123158195357</v>
      </c>
      <c r="AE67" s="216">
        <f>SUM(AE58:AE66)</f>
        <v>4.8389999999999995</v>
      </c>
      <c r="AF67" s="220"/>
      <c r="AG67" s="215">
        <f>SUM(AG58:AG66)</f>
        <v>518.9237994960972</v>
      </c>
      <c r="AH67" s="216">
        <f>SUM(AH58:AH66)</f>
        <v>5.029999999999999</v>
      </c>
      <c r="AI67" s="183"/>
      <c r="AJ67" s="217">
        <f>SUM(AJ58:AJ66)</f>
        <v>567.5205691701898</v>
      </c>
      <c r="AK67" s="216">
        <f>SUM(AK58:AK66)</f>
        <v>5.51</v>
      </c>
      <c r="AL67" s="183"/>
      <c r="AM67" s="218">
        <f>SUM(AM58:AM66)</f>
        <v>555.774777260287</v>
      </c>
      <c r="AN67" s="216">
        <f>SUM(AN58:AN66)</f>
        <v>5.430999999999999</v>
      </c>
      <c r="AO67" s="219"/>
      <c r="AP67" s="215">
        <f>SUM(AP58:AP66)</f>
        <v>554.7098983448888</v>
      </c>
      <c r="AQ67" s="216">
        <f>SUM(AQ58:AQ66)</f>
        <v>5.489</v>
      </c>
      <c r="AR67" s="220"/>
      <c r="AS67" s="215">
        <f>SUM(AS58:AS66)</f>
        <v>547.8950759439472</v>
      </c>
      <c r="AT67" s="216">
        <f>SUM(AT58:AT66)</f>
        <v>5.353999999999999</v>
      </c>
      <c r="AU67" s="183"/>
      <c r="AV67" s="217">
        <f>SUM(AV58:AV66)</f>
        <v>572.6678126467018</v>
      </c>
      <c r="AW67" s="216">
        <f>SUM(AW58:AW66)</f>
        <v>5.568999999999999</v>
      </c>
      <c r="AX67" s="183"/>
      <c r="AY67" s="218">
        <f>SUM(AY58:AY66)</f>
        <v>564.1037491966657</v>
      </c>
      <c r="AZ67" s="216">
        <f>SUM(AZ58:AZ66)</f>
        <v>5.545999999999999</v>
      </c>
      <c r="BA67" s="219"/>
      <c r="BB67" s="215">
        <f>SUM(BB58:BB66)</f>
        <v>554.103547572422</v>
      </c>
      <c r="BC67" s="216">
        <f>SUM(BC58:BC66)</f>
        <v>5.483</v>
      </c>
      <c r="BD67" s="220"/>
      <c r="BE67" s="215">
        <f>SUM(BE58:BE66)</f>
        <v>547.8570553508869</v>
      </c>
      <c r="BF67" s="216">
        <f>SUM(BF58:BF66)</f>
        <v>5.395</v>
      </c>
      <c r="BG67" s="183"/>
      <c r="BH67" s="217">
        <f>SUM(BH58:BH66)</f>
        <v>536.5073725350861</v>
      </c>
      <c r="BI67" s="216">
        <f>SUM(BI58:BI66)</f>
        <v>5.285</v>
      </c>
      <c r="BJ67" s="183"/>
      <c r="BK67" s="218">
        <f>SUM(BK58:BK66)</f>
        <v>490.9659860203906</v>
      </c>
      <c r="BL67" s="216">
        <f>SUM(BL58:BL66)</f>
        <v>4.913</v>
      </c>
      <c r="BM67" s="219"/>
      <c r="BN67" s="215">
        <f>SUM(BN58:BN66)</f>
        <v>473.1318823586539</v>
      </c>
      <c r="BO67" s="216">
        <f>SUM(BO58:BO66)</f>
        <v>4.786</v>
      </c>
      <c r="BP67" s="220"/>
      <c r="BQ67" s="215">
        <f>SUM(BQ58:BQ66)</f>
        <v>486.7964384334443</v>
      </c>
      <c r="BR67" s="216">
        <f>SUM(BR58:BR66)</f>
        <v>4.8260000000000005</v>
      </c>
      <c r="BS67" s="183"/>
      <c r="BT67" s="217">
        <f>SUM(BT58:BT66)</f>
        <v>496.66655225561385</v>
      </c>
      <c r="BU67" s="216">
        <f>SUM(BU58:BU66)</f>
        <v>4.862</v>
      </c>
      <c r="BV67" s="183"/>
      <c r="BW67" s="218">
        <f>SUM(BW58:BW66)</f>
        <v>525.552199917096</v>
      </c>
      <c r="BX67" s="216">
        <f>SUM(BX58:BX66)</f>
        <v>5.112</v>
      </c>
      <c r="BY67" s="219"/>
      <c r="BZ67" s="215">
        <f>SUM(BZ58:BZ66)</f>
        <v>507.97968598530514</v>
      </c>
      <c r="CA67" s="216">
        <f>SUM(CA58:CA66)</f>
        <v>5.028</v>
      </c>
      <c r="CB67" s="220"/>
      <c r="CC67" s="198">
        <f t="shared" si="1"/>
        <v>123.49299999999998</v>
      </c>
    </row>
    <row r="68" spans="1:81" ht="13.5" customHeight="1">
      <c r="A68" s="668"/>
      <c r="B68" s="578" t="s">
        <v>86</v>
      </c>
      <c r="C68" s="579"/>
      <c r="D68" s="638"/>
      <c r="E68" s="620" t="s">
        <v>12</v>
      </c>
      <c r="F68" s="621"/>
      <c r="G68" s="621"/>
      <c r="H68" s="621"/>
      <c r="I68" s="221"/>
      <c r="J68" s="222"/>
      <c r="K68" s="223"/>
      <c r="L68" s="221"/>
      <c r="M68" s="224"/>
      <c r="N68" s="223"/>
      <c r="O68" s="221"/>
      <c r="P68" s="224"/>
      <c r="Q68" s="223"/>
      <c r="R68" s="221"/>
      <c r="S68" s="224"/>
      <c r="T68" s="187"/>
      <c r="U68" s="221"/>
      <c r="V68" s="222"/>
      <c r="W68" s="223"/>
      <c r="X68" s="221"/>
      <c r="Y68" s="224"/>
      <c r="Z68" s="223"/>
      <c r="AA68" s="221"/>
      <c r="AB68" s="224"/>
      <c r="AC68" s="223"/>
      <c r="AD68" s="221"/>
      <c r="AE68" s="224"/>
      <c r="AF68" s="187"/>
      <c r="AG68" s="221"/>
      <c r="AH68" s="222"/>
      <c r="AI68" s="223"/>
      <c r="AJ68" s="221"/>
      <c r="AK68" s="224"/>
      <c r="AL68" s="223"/>
      <c r="AM68" s="221"/>
      <c r="AN68" s="224"/>
      <c r="AO68" s="223"/>
      <c r="AP68" s="221"/>
      <c r="AQ68" s="224"/>
      <c r="AR68" s="187"/>
      <c r="AS68" s="221"/>
      <c r="AT68" s="222"/>
      <c r="AU68" s="223"/>
      <c r="AV68" s="221"/>
      <c r="AW68" s="224"/>
      <c r="AX68" s="223"/>
      <c r="AY68" s="221"/>
      <c r="AZ68" s="224"/>
      <c r="BA68" s="223"/>
      <c r="BB68" s="221"/>
      <c r="BC68" s="224"/>
      <c r="BD68" s="187"/>
      <c r="BE68" s="221"/>
      <c r="BF68" s="222"/>
      <c r="BG68" s="223"/>
      <c r="BH68" s="221"/>
      <c r="BI68" s="224"/>
      <c r="BJ68" s="223"/>
      <c r="BK68" s="221"/>
      <c r="BL68" s="224"/>
      <c r="BM68" s="223"/>
      <c r="BN68" s="221"/>
      <c r="BO68" s="224"/>
      <c r="BP68" s="187"/>
      <c r="BQ68" s="221"/>
      <c r="BR68" s="222"/>
      <c r="BS68" s="223"/>
      <c r="BT68" s="221"/>
      <c r="BU68" s="224"/>
      <c r="BV68" s="223"/>
      <c r="BW68" s="221"/>
      <c r="BX68" s="224"/>
      <c r="BY68" s="223"/>
      <c r="BZ68" s="221"/>
      <c r="CA68" s="224"/>
      <c r="CB68" s="187"/>
      <c r="CC68" s="225"/>
    </row>
    <row r="69" spans="1:80" ht="14.25" customHeight="1" thickBot="1">
      <c r="A69" s="668"/>
      <c r="B69" s="611" t="s">
        <v>87</v>
      </c>
      <c r="C69" s="612"/>
      <c r="D69" s="613"/>
      <c r="E69" s="608" t="s">
        <v>88</v>
      </c>
      <c r="F69" s="609"/>
      <c r="G69" s="609"/>
      <c r="H69" s="609"/>
      <c r="I69" s="28"/>
      <c r="J69" s="29"/>
      <c r="K69" s="40"/>
      <c r="L69" s="28"/>
      <c r="M69" s="29"/>
      <c r="N69" s="40"/>
      <c r="O69" s="28"/>
      <c r="P69" s="29"/>
      <c r="Q69" s="40"/>
      <c r="R69" s="28"/>
      <c r="S69" s="29"/>
      <c r="T69" s="30"/>
      <c r="U69" s="28"/>
      <c r="V69" s="29"/>
      <c r="W69" s="40"/>
      <c r="X69" s="28"/>
      <c r="Y69" s="29"/>
      <c r="Z69" s="40"/>
      <c r="AA69" s="28"/>
      <c r="AB69" s="29"/>
      <c r="AC69" s="40"/>
      <c r="AD69" s="28"/>
      <c r="AE69" s="29"/>
      <c r="AF69" s="30"/>
      <c r="AG69" s="28"/>
      <c r="AH69" s="29"/>
      <c r="AI69" s="40"/>
      <c r="AJ69" s="28"/>
      <c r="AK69" s="29"/>
      <c r="AL69" s="40"/>
      <c r="AM69" s="28"/>
      <c r="AN69" s="29"/>
      <c r="AO69" s="40"/>
      <c r="AP69" s="28"/>
      <c r="AQ69" s="29"/>
      <c r="AR69" s="30"/>
      <c r="AS69" s="28"/>
      <c r="AT69" s="29"/>
      <c r="AU69" s="40"/>
      <c r="AV69" s="28"/>
      <c r="AW69" s="29"/>
      <c r="AX69" s="40"/>
      <c r="AY69" s="28"/>
      <c r="AZ69" s="29"/>
      <c r="BA69" s="40"/>
      <c r="BB69" s="28"/>
      <c r="BC69" s="29"/>
      <c r="BD69" s="30"/>
      <c r="BE69" s="28"/>
      <c r="BF69" s="29"/>
      <c r="BG69" s="40"/>
      <c r="BH69" s="28"/>
      <c r="BI69" s="29"/>
      <c r="BJ69" s="40"/>
      <c r="BK69" s="28"/>
      <c r="BL69" s="29"/>
      <c r="BM69" s="40"/>
      <c r="BN69" s="28"/>
      <c r="BO69" s="29"/>
      <c r="BP69" s="30"/>
      <c r="BQ69" s="28"/>
      <c r="BR69" s="29"/>
      <c r="BS69" s="40"/>
      <c r="BT69" s="28"/>
      <c r="BU69" s="29"/>
      <c r="BV69" s="40"/>
      <c r="BW69" s="28"/>
      <c r="BX69" s="29"/>
      <c r="BY69" s="40"/>
      <c r="BZ69" s="28"/>
      <c r="CA69" s="29"/>
      <c r="CB69" s="30"/>
    </row>
    <row r="70" spans="1:80" ht="12.75" customHeight="1">
      <c r="A70" s="668"/>
      <c r="B70" s="578" t="s">
        <v>89</v>
      </c>
      <c r="C70" s="634"/>
      <c r="D70" s="33" t="s">
        <v>10</v>
      </c>
      <c r="E70" s="617"/>
      <c r="F70" s="618"/>
      <c r="G70" s="618"/>
      <c r="H70" s="619"/>
      <c r="I70" s="34"/>
      <c r="J70" s="35"/>
      <c r="K70" s="36"/>
      <c r="L70" s="34"/>
      <c r="M70" s="35"/>
      <c r="N70" s="33"/>
      <c r="O70" s="34"/>
      <c r="P70" s="35"/>
      <c r="Q70" s="33"/>
      <c r="R70" s="34"/>
      <c r="S70" s="36"/>
      <c r="T70" s="33"/>
      <c r="U70" s="34"/>
      <c r="V70" s="35"/>
      <c r="W70" s="36"/>
      <c r="X70" s="34"/>
      <c r="Y70" s="35"/>
      <c r="Z70" s="33"/>
      <c r="AA70" s="34"/>
      <c r="AB70" s="35"/>
      <c r="AC70" s="33"/>
      <c r="AD70" s="34"/>
      <c r="AE70" s="36"/>
      <c r="AF70" s="33"/>
      <c r="AG70" s="34"/>
      <c r="AH70" s="35"/>
      <c r="AI70" s="36"/>
      <c r="AJ70" s="34"/>
      <c r="AK70" s="35"/>
      <c r="AL70" s="33"/>
      <c r="AM70" s="34"/>
      <c r="AN70" s="35"/>
      <c r="AO70" s="33"/>
      <c r="AP70" s="34"/>
      <c r="AQ70" s="36"/>
      <c r="AR70" s="33"/>
      <c r="AS70" s="34"/>
      <c r="AT70" s="35"/>
      <c r="AU70" s="36"/>
      <c r="AV70" s="34"/>
      <c r="AW70" s="35"/>
      <c r="AX70" s="33"/>
      <c r="AY70" s="34"/>
      <c r="AZ70" s="35"/>
      <c r="BA70" s="33"/>
      <c r="BB70" s="34"/>
      <c r="BC70" s="36"/>
      <c r="BD70" s="33"/>
      <c r="BE70" s="34"/>
      <c r="BF70" s="35"/>
      <c r="BG70" s="36"/>
      <c r="BH70" s="34"/>
      <c r="BI70" s="35"/>
      <c r="BJ70" s="33"/>
      <c r="BK70" s="34"/>
      <c r="BL70" s="35"/>
      <c r="BM70" s="33"/>
      <c r="BN70" s="34"/>
      <c r="BO70" s="36"/>
      <c r="BP70" s="33"/>
      <c r="BQ70" s="34"/>
      <c r="BR70" s="35"/>
      <c r="BS70" s="36"/>
      <c r="BT70" s="34"/>
      <c r="BU70" s="35"/>
      <c r="BV70" s="33"/>
      <c r="BW70" s="34"/>
      <c r="BX70" s="35"/>
      <c r="BY70" s="33"/>
      <c r="BZ70" s="34"/>
      <c r="CA70" s="36"/>
      <c r="CB70" s="33"/>
    </row>
    <row r="71" spans="1:80" ht="14.25" customHeight="1">
      <c r="A71" s="668"/>
      <c r="B71" s="580"/>
      <c r="C71" s="635"/>
      <c r="D71" s="37" t="s">
        <v>23</v>
      </c>
      <c r="E71" s="605" t="s">
        <v>123</v>
      </c>
      <c r="F71" s="606"/>
      <c r="G71" s="606"/>
      <c r="H71" s="607"/>
      <c r="I71" s="90">
        <v>6.31</v>
      </c>
      <c r="J71" s="92"/>
      <c r="K71" s="93">
        <v>6.3</v>
      </c>
      <c r="L71" s="96">
        <v>6.25</v>
      </c>
      <c r="M71" s="92"/>
      <c r="N71" s="97">
        <v>6.24</v>
      </c>
      <c r="O71" s="96">
        <v>6.27</v>
      </c>
      <c r="P71" s="92"/>
      <c r="Q71" s="97">
        <v>6.23</v>
      </c>
      <c r="R71" s="96">
        <v>6.26</v>
      </c>
      <c r="S71" s="92"/>
      <c r="T71" s="91">
        <v>6.22</v>
      </c>
      <c r="U71" s="90">
        <v>6.29</v>
      </c>
      <c r="V71" s="92"/>
      <c r="W71" s="93">
        <v>6.23</v>
      </c>
      <c r="X71" s="96">
        <v>6.33</v>
      </c>
      <c r="Y71" s="92"/>
      <c r="Z71" s="97">
        <v>6.26</v>
      </c>
      <c r="AA71" s="96">
        <v>6.34</v>
      </c>
      <c r="AB71" s="92"/>
      <c r="AC71" s="97">
        <v>6.26</v>
      </c>
      <c r="AD71" s="96">
        <v>6.22</v>
      </c>
      <c r="AE71" s="92"/>
      <c r="AF71" s="91">
        <v>6.17</v>
      </c>
      <c r="AG71" s="90">
        <v>6.25</v>
      </c>
      <c r="AH71" s="92"/>
      <c r="AI71" s="93">
        <v>6.12</v>
      </c>
      <c r="AJ71" s="96">
        <v>6.26</v>
      </c>
      <c r="AK71" s="92"/>
      <c r="AL71" s="97">
        <v>6.14</v>
      </c>
      <c r="AM71" s="96">
        <v>6.26</v>
      </c>
      <c r="AN71" s="92"/>
      <c r="AO71" s="97">
        <v>6.15</v>
      </c>
      <c r="AP71" s="96">
        <v>6.25</v>
      </c>
      <c r="AQ71" s="92"/>
      <c r="AR71" s="91">
        <v>6.19</v>
      </c>
      <c r="AS71" s="90">
        <v>6.22</v>
      </c>
      <c r="AT71" s="92"/>
      <c r="AU71" s="93">
        <v>6.19</v>
      </c>
      <c r="AV71" s="96">
        <v>6.18</v>
      </c>
      <c r="AW71" s="92"/>
      <c r="AX71" s="97">
        <v>6.19</v>
      </c>
      <c r="AY71" s="96">
        <v>6.16</v>
      </c>
      <c r="AZ71" s="92"/>
      <c r="BA71" s="97">
        <v>6.16</v>
      </c>
      <c r="BB71" s="96">
        <v>6.18</v>
      </c>
      <c r="BC71" s="92"/>
      <c r="BD71" s="91">
        <v>6.18</v>
      </c>
      <c r="BE71" s="90">
        <v>6.17</v>
      </c>
      <c r="BF71" s="92"/>
      <c r="BG71" s="93">
        <v>6.16</v>
      </c>
      <c r="BH71" s="96">
        <v>6.23</v>
      </c>
      <c r="BI71" s="92"/>
      <c r="BJ71" s="97">
        <v>6.25</v>
      </c>
      <c r="BK71" s="96">
        <v>6.28</v>
      </c>
      <c r="BL71" s="92"/>
      <c r="BM71" s="97">
        <v>6.31</v>
      </c>
      <c r="BN71" s="96">
        <v>6.33</v>
      </c>
      <c r="BO71" s="92"/>
      <c r="BP71" s="91">
        <v>6.28</v>
      </c>
      <c r="BQ71" s="90">
        <v>6.3</v>
      </c>
      <c r="BR71" s="92"/>
      <c r="BS71" s="93">
        <v>6.27</v>
      </c>
      <c r="BT71" s="96">
        <v>6.25</v>
      </c>
      <c r="BU71" s="92"/>
      <c r="BV71" s="97">
        <v>6.23</v>
      </c>
      <c r="BW71" s="96">
        <v>6.23</v>
      </c>
      <c r="BX71" s="92"/>
      <c r="BY71" s="97">
        <v>6.24</v>
      </c>
      <c r="BZ71" s="96">
        <v>6.29</v>
      </c>
      <c r="CA71" s="92"/>
      <c r="CB71" s="91">
        <v>6.3</v>
      </c>
    </row>
    <row r="72" spans="1:80" ht="14.25" customHeight="1" thickBot="1">
      <c r="A72" s="668"/>
      <c r="B72" s="636"/>
      <c r="C72" s="637"/>
      <c r="D72" s="30" t="s">
        <v>23</v>
      </c>
      <c r="E72" s="611" t="s">
        <v>127</v>
      </c>
      <c r="F72" s="612"/>
      <c r="G72" s="612"/>
      <c r="H72" s="613"/>
      <c r="I72" s="84">
        <v>6.31</v>
      </c>
      <c r="J72" s="95"/>
      <c r="K72" s="94">
        <v>6.29</v>
      </c>
      <c r="L72" s="98">
        <v>6.25</v>
      </c>
      <c r="M72" s="95"/>
      <c r="N72" s="99">
        <v>6.26</v>
      </c>
      <c r="O72" s="98">
        <v>6.24</v>
      </c>
      <c r="P72" s="95"/>
      <c r="Q72" s="99">
        <v>6.24</v>
      </c>
      <c r="R72" s="98">
        <v>6.22</v>
      </c>
      <c r="S72" s="95"/>
      <c r="T72" s="85">
        <v>6.25</v>
      </c>
      <c r="U72" s="84">
        <v>6.26</v>
      </c>
      <c r="V72" s="95"/>
      <c r="W72" s="94">
        <v>6.23</v>
      </c>
      <c r="X72" s="98">
        <v>6.29</v>
      </c>
      <c r="Y72" s="95"/>
      <c r="Z72" s="99">
        <v>6.27</v>
      </c>
      <c r="AA72" s="98">
        <v>6.32</v>
      </c>
      <c r="AB72" s="95"/>
      <c r="AC72" s="99">
        <v>6.29</v>
      </c>
      <c r="AD72" s="98">
        <v>6.22</v>
      </c>
      <c r="AE72" s="95"/>
      <c r="AF72" s="85">
        <v>6.16</v>
      </c>
      <c r="AG72" s="84">
        <v>6.15</v>
      </c>
      <c r="AH72" s="95"/>
      <c r="AI72" s="94">
        <v>6.15</v>
      </c>
      <c r="AJ72" s="98">
        <v>6.22</v>
      </c>
      <c r="AK72" s="95"/>
      <c r="AL72" s="99">
        <v>6.16</v>
      </c>
      <c r="AM72" s="98">
        <v>6.21</v>
      </c>
      <c r="AN72" s="95"/>
      <c r="AO72" s="99">
        <v>6.2</v>
      </c>
      <c r="AP72" s="98">
        <v>6.25</v>
      </c>
      <c r="AQ72" s="95"/>
      <c r="AR72" s="85">
        <v>6.21</v>
      </c>
      <c r="AS72" s="84">
        <v>6.21</v>
      </c>
      <c r="AT72" s="95"/>
      <c r="AU72" s="94">
        <v>6.2</v>
      </c>
      <c r="AV72" s="98">
        <v>6.21</v>
      </c>
      <c r="AW72" s="95"/>
      <c r="AX72" s="99">
        <v>6.17</v>
      </c>
      <c r="AY72" s="98">
        <v>6.22</v>
      </c>
      <c r="AZ72" s="95"/>
      <c r="BA72" s="99">
        <v>6.17</v>
      </c>
      <c r="BB72" s="98">
        <v>6.25</v>
      </c>
      <c r="BC72" s="95"/>
      <c r="BD72" s="85">
        <v>6.21</v>
      </c>
      <c r="BE72" s="84">
        <v>6.28</v>
      </c>
      <c r="BF72" s="95"/>
      <c r="BG72" s="94">
        <v>6.18</v>
      </c>
      <c r="BH72" s="98">
        <v>6.3</v>
      </c>
      <c r="BI72" s="95"/>
      <c r="BJ72" s="99">
        <v>6.25</v>
      </c>
      <c r="BK72" s="98">
        <v>6.32</v>
      </c>
      <c r="BL72" s="95"/>
      <c r="BM72" s="99">
        <v>6.28</v>
      </c>
      <c r="BN72" s="98">
        <v>6.31</v>
      </c>
      <c r="BO72" s="95"/>
      <c r="BP72" s="85">
        <v>6.28</v>
      </c>
      <c r="BQ72" s="84">
        <v>6.31</v>
      </c>
      <c r="BR72" s="95"/>
      <c r="BS72" s="94">
        <v>6.29</v>
      </c>
      <c r="BT72" s="98">
        <v>6.31</v>
      </c>
      <c r="BU72" s="95"/>
      <c r="BV72" s="99">
        <v>6.28</v>
      </c>
      <c r="BW72" s="98">
        <v>6.31</v>
      </c>
      <c r="BX72" s="95"/>
      <c r="BY72" s="99">
        <v>6.24</v>
      </c>
      <c r="BZ72" s="98">
        <v>6.3</v>
      </c>
      <c r="CA72" s="95"/>
      <c r="CB72" s="85">
        <v>6.28</v>
      </c>
    </row>
    <row r="73" spans="1:80" ht="14.25" customHeight="1">
      <c r="A73" s="668"/>
      <c r="B73" s="622" t="s">
        <v>90</v>
      </c>
      <c r="C73" s="623"/>
      <c r="D73" s="624"/>
      <c r="E73" s="631" t="s">
        <v>120</v>
      </c>
      <c r="F73" s="632"/>
      <c r="G73" s="632"/>
      <c r="H73" s="633"/>
      <c r="I73" s="602">
        <v>0.81</v>
      </c>
      <c r="J73" s="603"/>
      <c r="K73" s="604"/>
      <c r="L73" s="602">
        <v>0.86</v>
      </c>
      <c r="M73" s="603"/>
      <c r="N73" s="604"/>
      <c r="O73" s="602">
        <v>0.81</v>
      </c>
      <c r="P73" s="603"/>
      <c r="Q73" s="604"/>
      <c r="R73" s="602">
        <v>0.83</v>
      </c>
      <c r="S73" s="603"/>
      <c r="T73" s="604"/>
      <c r="U73" s="602">
        <v>0.81</v>
      </c>
      <c r="V73" s="603"/>
      <c r="W73" s="604"/>
      <c r="X73" s="602">
        <v>0.84</v>
      </c>
      <c r="Y73" s="603"/>
      <c r="Z73" s="604"/>
      <c r="AA73" s="602">
        <v>0.87</v>
      </c>
      <c r="AB73" s="603"/>
      <c r="AC73" s="604"/>
      <c r="AD73" s="602">
        <v>0.88</v>
      </c>
      <c r="AE73" s="603"/>
      <c r="AF73" s="604"/>
      <c r="AG73" s="602">
        <v>0.92</v>
      </c>
      <c r="AH73" s="603"/>
      <c r="AI73" s="604"/>
      <c r="AJ73" s="602">
        <v>0.87</v>
      </c>
      <c r="AK73" s="603"/>
      <c r="AL73" s="604"/>
      <c r="AM73" s="602">
        <v>0.88</v>
      </c>
      <c r="AN73" s="603"/>
      <c r="AO73" s="604"/>
      <c r="AP73" s="602">
        <v>0.89</v>
      </c>
      <c r="AQ73" s="603"/>
      <c r="AR73" s="604"/>
      <c r="AS73" s="602">
        <v>0.85</v>
      </c>
      <c r="AT73" s="603"/>
      <c r="AU73" s="604"/>
      <c r="AV73" s="602">
        <v>0.85</v>
      </c>
      <c r="AW73" s="603"/>
      <c r="AX73" s="604"/>
      <c r="AY73" s="602">
        <v>0.86</v>
      </c>
      <c r="AZ73" s="603"/>
      <c r="BA73" s="604"/>
      <c r="BB73" s="602">
        <v>0.85</v>
      </c>
      <c r="BC73" s="603"/>
      <c r="BD73" s="604"/>
      <c r="BE73" s="602">
        <v>0.86</v>
      </c>
      <c r="BF73" s="603"/>
      <c r="BG73" s="604"/>
      <c r="BH73" s="602">
        <v>0.87</v>
      </c>
      <c r="BI73" s="603"/>
      <c r="BJ73" s="604"/>
      <c r="BK73" s="602">
        <v>0.88</v>
      </c>
      <c r="BL73" s="603"/>
      <c r="BM73" s="604"/>
      <c r="BN73" s="602">
        <v>0.81</v>
      </c>
      <c r="BO73" s="603"/>
      <c r="BP73" s="604"/>
      <c r="BQ73" s="602">
        <v>0.72</v>
      </c>
      <c r="BR73" s="603"/>
      <c r="BS73" s="604"/>
      <c r="BT73" s="602">
        <v>0.84</v>
      </c>
      <c r="BU73" s="603"/>
      <c r="BV73" s="604"/>
      <c r="BW73" s="602">
        <v>0.83</v>
      </c>
      <c r="BX73" s="603"/>
      <c r="BY73" s="604"/>
      <c r="BZ73" s="602">
        <v>0.88</v>
      </c>
      <c r="CA73" s="603"/>
      <c r="CB73" s="604"/>
    </row>
    <row r="74" spans="1:80" ht="12.75" customHeight="1">
      <c r="A74" s="668"/>
      <c r="B74" s="625"/>
      <c r="C74" s="626"/>
      <c r="D74" s="627"/>
      <c r="E74" s="614" t="s">
        <v>126</v>
      </c>
      <c r="F74" s="615"/>
      <c r="G74" s="615"/>
      <c r="H74" s="616"/>
      <c r="I74" s="605">
        <v>0.95</v>
      </c>
      <c r="J74" s="606"/>
      <c r="K74" s="607"/>
      <c r="L74" s="605">
        <v>0.95</v>
      </c>
      <c r="M74" s="606"/>
      <c r="N74" s="607"/>
      <c r="O74" s="605">
        <v>0.95</v>
      </c>
      <c r="P74" s="606"/>
      <c r="Q74" s="607"/>
      <c r="R74" s="605">
        <v>0.95</v>
      </c>
      <c r="S74" s="606"/>
      <c r="T74" s="607"/>
      <c r="U74" s="605">
        <v>0.94</v>
      </c>
      <c r="V74" s="606"/>
      <c r="W74" s="607"/>
      <c r="X74" s="605">
        <v>0.94</v>
      </c>
      <c r="Y74" s="606"/>
      <c r="Z74" s="607"/>
      <c r="AA74" s="605">
        <v>0.95</v>
      </c>
      <c r="AB74" s="606"/>
      <c r="AC74" s="607"/>
      <c r="AD74" s="605">
        <v>0.96</v>
      </c>
      <c r="AE74" s="606"/>
      <c r="AF74" s="607"/>
      <c r="AG74" s="605">
        <v>0.93</v>
      </c>
      <c r="AH74" s="606"/>
      <c r="AI74" s="607"/>
      <c r="AJ74" s="605">
        <v>0.93</v>
      </c>
      <c r="AK74" s="606"/>
      <c r="AL74" s="607"/>
      <c r="AM74" s="605">
        <v>0.93</v>
      </c>
      <c r="AN74" s="606"/>
      <c r="AO74" s="607"/>
      <c r="AP74" s="605">
        <v>0.94</v>
      </c>
      <c r="AQ74" s="606"/>
      <c r="AR74" s="607"/>
      <c r="AS74" s="605">
        <v>0.95</v>
      </c>
      <c r="AT74" s="606"/>
      <c r="AU74" s="607"/>
      <c r="AV74" s="605">
        <v>0.95</v>
      </c>
      <c r="AW74" s="606"/>
      <c r="AX74" s="607"/>
      <c r="AY74" s="605">
        <v>0.94</v>
      </c>
      <c r="AZ74" s="606"/>
      <c r="BA74" s="607"/>
      <c r="BB74" s="605">
        <v>0.94</v>
      </c>
      <c r="BC74" s="606"/>
      <c r="BD74" s="607"/>
      <c r="BE74" s="605">
        <v>0.93</v>
      </c>
      <c r="BF74" s="606"/>
      <c r="BG74" s="607"/>
      <c r="BH74" s="605">
        <v>0.94</v>
      </c>
      <c r="BI74" s="606"/>
      <c r="BJ74" s="607"/>
      <c r="BK74" s="605">
        <v>0.96</v>
      </c>
      <c r="BL74" s="606"/>
      <c r="BM74" s="607"/>
      <c r="BN74" s="605">
        <v>0.95</v>
      </c>
      <c r="BO74" s="606"/>
      <c r="BP74" s="607"/>
      <c r="BQ74" s="605">
        <v>0.94</v>
      </c>
      <c r="BR74" s="606"/>
      <c r="BS74" s="607"/>
      <c r="BT74" s="605">
        <v>0.93</v>
      </c>
      <c r="BU74" s="606"/>
      <c r="BV74" s="607"/>
      <c r="BW74" s="605">
        <v>0.93</v>
      </c>
      <c r="BX74" s="606"/>
      <c r="BY74" s="607"/>
      <c r="BZ74" s="605">
        <v>0.95</v>
      </c>
      <c r="CA74" s="606"/>
      <c r="CB74" s="607"/>
    </row>
    <row r="75" spans="1:80" ht="12.75" customHeight="1">
      <c r="A75" s="668"/>
      <c r="B75" s="625"/>
      <c r="C75" s="626"/>
      <c r="D75" s="627"/>
      <c r="E75" s="614" t="s">
        <v>121</v>
      </c>
      <c r="F75" s="615"/>
      <c r="G75" s="615"/>
      <c r="H75" s="616"/>
      <c r="I75" s="605">
        <v>0.87</v>
      </c>
      <c r="J75" s="606"/>
      <c r="K75" s="607"/>
      <c r="L75" s="605">
        <v>0.85</v>
      </c>
      <c r="M75" s="606"/>
      <c r="N75" s="607"/>
      <c r="O75" s="605">
        <v>0.84</v>
      </c>
      <c r="P75" s="606"/>
      <c r="Q75" s="607"/>
      <c r="R75" s="605">
        <v>0.85</v>
      </c>
      <c r="S75" s="606"/>
      <c r="T75" s="607"/>
      <c r="U75" s="605">
        <v>0.86</v>
      </c>
      <c r="V75" s="606"/>
      <c r="W75" s="607"/>
      <c r="X75" s="605">
        <v>0.88</v>
      </c>
      <c r="Y75" s="606"/>
      <c r="Z75" s="607"/>
      <c r="AA75" s="605">
        <v>0.86</v>
      </c>
      <c r="AB75" s="606"/>
      <c r="AC75" s="607"/>
      <c r="AD75" s="605">
        <v>0.91</v>
      </c>
      <c r="AE75" s="606"/>
      <c r="AF75" s="607"/>
      <c r="AG75" s="605">
        <v>0.88</v>
      </c>
      <c r="AH75" s="606"/>
      <c r="AI75" s="607"/>
      <c r="AJ75" s="605">
        <v>0.86</v>
      </c>
      <c r="AK75" s="606"/>
      <c r="AL75" s="607"/>
      <c r="AM75" s="605">
        <v>0.85</v>
      </c>
      <c r="AN75" s="606"/>
      <c r="AO75" s="607"/>
      <c r="AP75" s="605">
        <v>0.88</v>
      </c>
      <c r="AQ75" s="606"/>
      <c r="AR75" s="607"/>
      <c r="AS75" s="605">
        <v>0.83</v>
      </c>
      <c r="AT75" s="606"/>
      <c r="AU75" s="607"/>
      <c r="AV75" s="605">
        <v>0.83</v>
      </c>
      <c r="AW75" s="606"/>
      <c r="AX75" s="607"/>
      <c r="AY75" s="605">
        <v>0.86</v>
      </c>
      <c r="AZ75" s="606"/>
      <c r="BA75" s="607"/>
      <c r="BB75" s="605">
        <v>0.86</v>
      </c>
      <c r="BC75" s="606"/>
      <c r="BD75" s="607"/>
      <c r="BE75" s="605">
        <v>0.87</v>
      </c>
      <c r="BF75" s="606"/>
      <c r="BG75" s="607"/>
      <c r="BH75" s="605">
        <v>0.87</v>
      </c>
      <c r="BI75" s="606"/>
      <c r="BJ75" s="607"/>
      <c r="BK75" s="605">
        <v>0.86</v>
      </c>
      <c r="BL75" s="606"/>
      <c r="BM75" s="607"/>
      <c r="BN75" s="605">
        <v>0.89</v>
      </c>
      <c r="BO75" s="606"/>
      <c r="BP75" s="607"/>
      <c r="BQ75" s="605">
        <v>0.84</v>
      </c>
      <c r="BR75" s="606"/>
      <c r="BS75" s="607"/>
      <c r="BT75" s="605">
        <v>0.85</v>
      </c>
      <c r="BU75" s="606"/>
      <c r="BV75" s="607"/>
      <c r="BW75" s="605">
        <v>0.85</v>
      </c>
      <c r="BX75" s="606"/>
      <c r="BY75" s="607"/>
      <c r="BZ75" s="605">
        <v>0.83</v>
      </c>
      <c r="CA75" s="606"/>
      <c r="CB75" s="607"/>
    </row>
    <row r="76" spans="1:80" ht="14.25" customHeight="1" thickBot="1">
      <c r="A76" s="668"/>
      <c r="B76" s="628"/>
      <c r="C76" s="629"/>
      <c r="D76" s="630"/>
      <c r="E76" s="608" t="s">
        <v>122</v>
      </c>
      <c r="F76" s="609"/>
      <c r="G76" s="609"/>
      <c r="H76" s="610"/>
      <c r="I76" s="611">
        <v>0.92</v>
      </c>
      <c r="J76" s="612"/>
      <c r="K76" s="613"/>
      <c r="L76" s="611">
        <v>0.93</v>
      </c>
      <c r="M76" s="612"/>
      <c r="N76" s="613"/>
      <c r="O76" s="611">
        <v>0.92</v>
      </c>
      <c r="P76" s="612"/>
      <c r="Q76" s="613"/>
      <c r="R76" s="611">
        <v>0.92</v>
      </c>
      <c r="S76" s="612"/>
      <c r="T76" s="613"/>
      <c r="U76" s="611">
        <v>0.91</v>
      </c>
      <c r="V76" s="612"/>
      <c r="W76" s="613"/>
      <c r="X76" s="611">
        <v>0.92</v>
      </c>
      <c r="Y76" s="612"/>
      <c r="Z76" s="613"/>
      <c r="AA76" s="611">
        <v>0.93</v>
      </c>
      <c r="AB76" s="612"/>
      <c r="AC76" s="613"/>
      <c r="AD76" s="611">
        <v>0.92</v>
      </c>
      <c r="AE76" s="612"/>
      <c r="AF76" s="613"/>
      <c r="AG76" s="611">
        <v>0.91</v>
      </c>
      <c r="AH76" s="612"/>
      <c r="AI76" s="613"/>
      <c r="AJ76" s="611">
        <v>0.91</v>
      </c>
      <c r="AK76" s="612"/>
      <c r="AL76" s="613"/>
      <c r="AM76" s="611">
        <v>0.91</v>
      </c>
      <c r="AN76" s="612"/>
      <c r="AO76" s="613"/>
      <c r="AP76" s="611">
        <v>0.92</v>
      </c>
      <c r="AQ76" s="612"/>
      <c r="AR76" s="613"/>
      <c r="AS76" s="611">
        <v>0.91</v>
      </c>
      <c r="AT76" s="612"/>
      <c r="AU76" s="613"/>
      <c r="AV76" s="611">
        <v>0.91</v>
      </c>
      <c r="AW76" s="612"/>
      <c r="AX76" s="613"/>
      <c r="AY76" s="611">
        <v>0.92</v>
      </c>
      <c r="AZ76" s="612"/>
      <c r="BA76" s="613"/>
      <c r="BB76" s="611">
        <v>0.92</v>
      </c>
      <c r="BC76" s="612"/>
      <c r="BD76" s="613"/>
      <c r="BE76" s="611">
        <v>0.92</v>
      </c>
      <c r="BF76" s="612"/>
      <c r="BG76" s="613"/>
      <c r="BH76" s="611">
        <v>0.91</v>
      </c>
      <c r="BI76" s="612"/>
      <c r="BJ76" s="613"/>
      <c r="BK76" s="611">
        <v>0.92</v>
      </c>
      <c r="BL76" s="612"/>
      <c r="BM76" s="613"/>
      <c r="BN76" s="611">
        <v>0.93</v>
      </c>
      <c r="BO76" s="612"/>
      <c r="BP76" s="613"/>
      <c r="BQ76" s="611">
        <v>0.91</v>
      </c>
      <c r="BR76" s="612"/>
      <c r="BS76" s="613"/>
      <c r="BT76" s="611">
        <v>0.9</v>
      </c>
      <c r="BU76" s="612"/>
      <c r="BV76" s="613"/>
      <c r="BW76" s="611">
        <v>0.9</v>
      </c>
      <c r="BX76" s="612"/>
      <c r="BY76" s="613"/>
      <c r="BZ76" s="611">
        <v>0.91</v>
      </c>
      <c r="CA76" s="612"/>
      <c r="CB76" s="613"/>
    </row>
    <row r="77" spans="1:80" ht="13.5" customHeight="1">
      <c r="A77" s="668"/>
      <c r="B77" s="578" t="s">
        <v>91</v>
      </c>
      <c r="C77" s="579"/>
      <c r="D77" s="579"/>
      <c r="E77" s="582" t="s">
        <v>92</v>
      </c>
      <c r="F77" s="583"/>
      <c r="G77" s="583"/>
      <c r="H77" s="584"/>
      <c r="I77" s="118">
        <f>((J9*J9+K9*K9)/($C$8*$C$8))*$D$81</f>
        <v>0.009922580168749997</v>
      </c>
      <c r="J77" s="45" t="s">
        <v>93</v>
      </c>
      <c r="K77" s="72">
        <f>($C$81/100)*((J9*J9+K9*K9)/$C$8)</f>
        <v>0.2560665849999999</v>
      </c>
      <c r="L77" s="81">
        <f>((M9*M9+N9*N9)/($C$8*$C$8))*$D$81</f>
        <v>0.0105937198941875</v>
      </c>
      <c r="M77" s="45" t="s">
        <v>93</v>
      </c>
      <c r="N77" s="72">
        <f>($C$81/100)*((M9*M9+N9*N9)/$C$8)</f>
        <v>0.27338631985</v>
      </c>
      <c r="O77" s="118">
        <f>((P9*P9+Q9*Q9)/($C$8*$C$8))*$D$81</f>
        <v>0.01040474480675</v>
      </c>
      <c r="P77" s="45" t="s">
        <v>93</v>
      </c>
      <c r="Q77" s="72">
        <f>($C$81/100)*((P9*P9+Q9*Q9)/$C$8)</f>
        <v>0.2685095434</v>
      </c>
      <c r="R77" s="81">
        <f>((S9*S9+T9*T9)/($C$8*$C$8))*$D$81</f>
        <v>0.010616678251999998</v>
      </c>
      <c r="S77" s="45" t="s">
        <v>93</v>
      </c>
      <c r="T77" s="72">
        <f>($C$81/100)*((S9*S9+T9*T9)/$C$8)</f>
        <v>0.27397879359999994</v>
      </c>
      <c r="U77" s="118">
        <f>((V9*V9+W9*W9)/($C$8*$C$8))*$D$81</f>
        <v>0.0092851147551875</v>
      </c>
      <c r="V77" s="45" t="s">
        <v>93</v>
      </c>
      <c r="W77" s="72">
        <f>($C$81/100)*((V9*V9+W9*W9)/$C$8)</f>
        <v>0.23961586464999998</v>
      </c>
      <c r="X77" s="81">
        <f>((Y9*Y9+Z9*Z9)/($C$8*$C$8))*$D$81</f>
        <v>0.008975277815187501</v>
      </c>
      <c r="Y77" s="45" t="s">
        <v>93</v>
      </c>
      <c r="Z77" s="72">
        <f>($C$81/100)*((Y9*Y9+Z9*Z9)/$C$8)</f>
        <v>0.23162007264999998</v>
      </c>
      <c r="AA77" s="118">
        <f>((AB9*AB9+AC9*AC9)/($C$8*$C$8))*$D$81</f>
        <v>0.008399214803</v>
      </c>
      <c r="AB77" s="45" t="s">
        <v>93</v>
      </c>
      <c r="AC77" s="72">
        <f>($C$81/100)*((AB9*AB9+AC9*AC9)/$C$8)</f>
        <v>0.21675393040000002</v>
      </c>
      <c r="AD77" s="81">
        <f>((AE9*AE9+AF9*AF9)/($C$8*$C$8))*$D$81</f>
        <v>0.007499690786749998</v>
      </c>
      <c r="AE77" s="45" t="s">
        <v>93</v>
      </c>
      <c r="AF77" s="72">
        <f>($C$81/100)*((AE9*AE9+AF9*AF9)/$C$8)</f>
        <v>0.19354040739999995</v>
      </c>
      <c r="AG77" s="118">
        <f>((AH9*AH9+AI9*AI9)/($C$8*$C$8))*$D$81</f>
        <v>0.00851476904675</v>
      </c>
      <c r="AH77" s="45" t="s">
        <v>93</v>
      </c>
      <c r="AI77" s="72">
        <f>($C$81/100)*((AH9*AH9+AI9*AI9)/$C$8)</f>
        <v>0.2197359754</v>
      </c>
      <c r="AJ77" s="81">
        <f>((AK9*AK9+AL9*AL9)/($C$8*$C$8))*$D$81</f>
        <v>0.011166565707</v>
      </c>
      <c r="AK77" s="45" t="s">
        <v>93</v>
      </c>
      <c r="AL77" s="72">
        <f>($C$81/100)*((AK9*AK9+AL9*AL9)/$C$8)</f>
        <v>0.2881694376</v>
      </c>
      <c r="AM77" s="118">
        <f>((AN9*AN9+AO9*AO9)/($C$8*$C$8))*$D$81</f>
        <v>0.012542939666999998</v>
      </c>
      <c r="AN77" s="45" t="s">
        <v>93</v>
      </c>
      <c r="AO77" s="72">
        <f>($C$81/100)*((AN9*AN9+AO9*AO9)/$C$8)</f>
        <v>0.3236887656</v>
      </c>
      <c r="AP77" s="81">
        <f>((AQ9*AQ9+AR9*AR9)/($C$8*$C$8))*$D$81</f>
        <v>0.0122697967701875</v>
      </c>
      <c r="AQ77" s="45" t="s">
        <v>93</v>
      </c>
      <c r="AR77" s="72">
        <f>($C$81/100)*((AQ9*AQ9+AR9*AR9)/$C$8)</f>
        <v>0.31663991664999996</v>
      </c>
      <c r="AS77" s="118">
        <f>((AT9*AT9+AU9*AU9)/($C$8*$C$8))*$D$81</f>
        <v>0.011347188911999997</v>
      </c>
      <c r="AT77" s="45" t="s">
        <v>93</v>
      </c>
      <c r="AU77" s="72">
        <f>($C$81/100)*((AT9*AT9+AU9*AU9)/$C$8)</f>
        <v>0.2928306815999999</v>
      </c>
      <c r="AV77" s="81">
        <f>((AW9*AW9+AX9*AX9)/($C$8*$C$8))*$D$81</f>
        <v>0.013476700928</v>
      </c>
      <c r="AW77" s="45" t="s">
        <v>93</v>
      </c>
      <c r="AX77" s="72">
        <f>($C$81/100)*((AW9*AW9+AX9*AX9)/$C$8)</f>
        <v>0.3477858304</v>
      </c>
      <c r="AY77" s="118">
        <f>((AZ9*AZ9+BA9*BA9)/($C$8*$C$8))*$D$81</f>
        <v>0.0165337884126875</v>
      </c>
      <c r="AZ77" s="45" t="s">
        <v>93</v>
      </c>
      <c r="BA77" s="72">
        <f>($C$81/100)*((AZ9*AZ9+BA9*BA9)/$C$8)</f>
        <v>0.42667841065</v>
      </c>
      <c r="BB77" s="81">
        <f>((BC9*BC9+BD9*BD9)/($C$8*$C$8))*$D$81</f>
        <v>0.018576425468749998</v>
      </c>
      <c r="BC77" s="45" t="s">
        <v>93</v>
      </c>
      <c r="BD77" s="72">
        <f>($C$81/100)*((BC9*BC9+BD9*BD9)/$C$8)</f>
        <v>0.47939162499999993</v>
      </c>
      <c r="BE77" s="118">
        <f>((BF9*BF9+BG9*BG9)/($C$8*$C$8))*$D$81</f>
        <v>0.0193720199796875</v>
      </c>
      <c r="BF77" s="45" t="s">
        <v>93</v>
      </c>
      <c r="BG77" s="72">
        <f>($C$81/100)*((BF9*BF9+BG9*BG9)/$C$8)</f>
        <v>0.4999230962499999</v>
      </c>
      <c r="BH77" s="81">
        <f>((BI9*BI9+BJ9*BJ9)/($C$8*$C$8))*$D$81</f>
        <v>0.0183094491616875</v>
      </c>
      <c r="BI77" s="45" t="s">
        <v>93</v>
      </c>
      <c r="BJ77" s="72">
        <f>($C$81/100)*((BI9*BI9+BJ9*BJ9)/$C$8)</f>
        <v>0.47250191384999995</v>
      </c>
      <c r="BK77" s="118">
        <f>((BL9*BL9+BM9*BM9)/($C$8*$C$8))*$D$81</f>
        <v>0.015850408748</v>
      </c>
      <c r="BL77" s="45" t="s">
        <v>93</v>
      </c>
      <c r="BM77" s="72">
        <f>($C$81/100)*((BL9*BL9+BM9*BM9)/$C$8)</f>
        <v>0.40904280639999996</v>
      </c>
      <c r="BN77" s="81">
        <f>((BO9*BO9+BP9*BP9)/($C$8*$C$8))*$D$81</f>
        <v>0.009209107418750001</v>
      </c>
      <c r="BO77" s="45" t="s">
        <v>93</v>
      </c>
      <c r="BP77" s="72">
        <f>($C$81/100)*((BO9*BO9+BP9*BP9)/$C$8)</f>
        <v>0.237654385</v>
      </c>
      <c r="BQ77" s="118">
        <f>((BR9*BR9+BS9*BS9)/($C$8*$C$8))*$D$81</f>
        <v>0.0095882983666875</v>
      </c>
      <c r="BR77" s="45" t="s">
        <v>93</v>
      </c>
      <c r="BS77" s="72">
        <f>($C$81/100)*((BR9*BR9+BS9*BS9)/$C$8)</f>
        <v>0.24743995784999998</v>
      </c>
      <c r="BT77" s="81">
        <f>((BU9*BU9+BV9*BV9)/($C$8*$C$8))*$D$81</f>
        <v>0.013486113675000001</v>
      </c>
      <c r="BU77" s="45" t="s">
        <v>93</v>
      </c>
      <c r="BV77" s="72">
        <f>($C$81/100)*((BU9*BU9+BV9*BV9)/$C$8)</f>
        <v>0.34802874</v>
      </c>
      <c r="BW77" s="118">
        <f>((BX9*BX9+BY9*BY9)/($C$8*$C$8))*$D$81</f>
        <v>0.0167849111046875</v>
      </c>
      <c r="BX77" s="45" t="s">
        <v>93</v>
      </c>
      <c r="BY77" s="72">
        <f>($C$81/100)*((BX9*BX9+BY9*BY9)/$C$8)</f>
        <v>0.43315899625000004</v>
      </c>
      <c r="BZ77" s="81">
        <f>((CA9*CA9+CB9*CB9)/($C$8*$C$8))*$D$81</f>
        <v>0.016292318243000002</v>
      </c>
      <c r="CA77" s="45" t="s">
        <v>93</v>
      </c>
      <c r="CB77" s="72">
        <f>($C$81/100)*((CA9*CA9+CB9*CB9)/$C$8)</f>
        <v>0.42044692240000003</v>
      </c>
    </row>
    <row r="78" spans="1:80" ht="14.25" customHeight="1">
      <c r="A78" s="668"/>
      <c r="B78" s="580"/>
      <c r="C78" s="581"/>
      <c r="D78" s="581"/>
      <c r="E78" s="587" t="s">
        <v>94</v>
      </c>
      <c r="F78" s="588"/>
      <c r="G78" s="588"/>
      <c r="H78" s="589"/>
      <c r="I78" s="56">
        <f>((J14*J14+K14*K14)/($C$13*$C$13))*$D$82</f>
        <v>0.008683366137125</v>
      </c>
      <c r="J78" s="46" t="s">
        <v>93</v>
      </c>
      <c r="K78" s="57">
        <f>($C$82/100)*((J14*J14+K14*K14)/$C$13)</f>
        <v>0.2229828905225</v>
      </c>
      <c r="L78" s="55">
        <f>((M14*M14+N14*N14)/($C$13*$C$13))*$D$82</f>
        <v>0.008846092929124997</v>
      </c>
      <c r="M78" s="46" t="s">
        <v>93</v>
      </c>
      <c r="N78" s="57">
        <f>($C$82/100)*((M14*M14+N14*N14)/$C$13)</f>
        <v>0.22716160300249993</v>
      </c>
      <c r="O78" s="56">
        <f>((P14*P14+Q14*Q14)/($C$13*$C$13))*$D$82</f>
        <v>0.008724850129125002</v>
      </c>
      <c r="P78" s="46" t="s">
        <v>93</v>
      </c>
      <c r="Q78" s="57">
        <f>($C$82/100)*((P14*P14+Q14*Q14)/$C$13)</f>
        <v>0.22404817100250005</v>
      </c>
      <c r="R78" s="55">
        <f>((S14*S14+T14*T14)/($C$13*$C$13))*$D$82</f>
        <v>0.008781578524125</v>
      </c>
      <c r="S78" s="46" t="s">
        <v>93</v>
      </c>
      <c r="T78" s="57">
        <f>($C$82/100)*((S14*S14+T14*T14)/$C$13)</f>
        <v>0.22550491730250002</v>
      </c>
      <c r="U78" s="56">
        <f>((V14*V14+W14*W14)/($C$13*$C$13))*$D$82</f>
        <v>0.0086551382765</v>
      </c>
      <c r="V78" s="46" t="s">
        <v>93</v>
      </c>
      <c r="W78" s="57">
        <f>($C$82/100)*((V14*V14+W14*W14)/$C$13)</f>
        <v>0.22225801841</v>
      </c>
      <c r="X78" s="55">
        <f>((Y14*Y14+Z14*Z14)/($C$13*$C$13))*$D$82</f>
        <v>0.008191439713999998</v>
      </c>
      <c r="Y78" s="46" t="s">
        <v>93</v>
      </c>
      <c r="Z78" s="57">
        <f>($C$82/100)*((Y14*Y14+Z14*Z14)/$C$13)</f>
        <v>0.21035055715999998</v>
      </c>
      <c r="AA78" s="56">
        <f>((AB14*AB14+AC14*AC14)/($C$13*$C$13))*$D$82</f>
        <v>0.007763640642124998</v>
      </c>
      <c r="AB78" s="46" t="s">
        <v>93</v>
      </c>
      <c r="AC78" s="57">
        <f>($C$82/100)*((AB14*AB14+AC14*AC14)/$C$13)</f>
        <v>0.1993649702225</v>
      </c>
      <c r="AD78" s="55">
        <f>((AE14*AE14+AF14*AF14)/($C$13*$C$13))*$D$82</f>
        <v>0.007347314088499999</v>
      </c>
      <c r="AE78" s="46" t="s">
        <v>93</v>
      </c>
      <c r="AF78" s="57">
        <f>($C$82/100)*((AE14*AE14+AF14*AF14)/$C$13)</f>
        <v>0.18867398969</v>
      </c>
      <c r="AG78" s="56">
        <f>((AH14*AH14+AI14*AI14)/($C$13*$C$13))*$D$82</f>
        <v>0.007908559999999999</v>
      </c>
      <c r="AH78" s="46" t="s">
        <v>93</v>
      </c>
      <c r="AI78" s="57">
        <f>($C$82/100)*((AH14*AH14+AI14*AI14)/$C$13)</f>
        <v>0.20308639999999997</v>
      </c>
      <c r="AJ78" s="55">
        <f>((AK14*AK14+AL14*AL14)/($C$13*$C$13))*$D$82</f>
        <v>0.0102125</v>
      </c>
      <c r="AK78" s="46" t="s">
        <v>93</v>
      </c>
      <c r="AL78" s="57">
        <f>($C$82/100)*((AK14*AK14+AL14*AL14)/$C$13)</f>
        <v>0.26225000000000004</v>
      </c>
      <c r="AM78" s="56">
        <f>((AN14*AN14+AO14*AO14)/($C$13*$C$13))*$D$82</f>
        <v>0.010430152476499999</v>
      </c>
      <c r="AN78" s="46" t="s">
        <v>93</v>
      </c>
      <c r="AO78" s="57">
        <f>($C$82/100)*((AN14*AN14+AO14*AO14)/$C$13)</f>
        <v>0.26783916641</v>
      </c>
      <c r="AP78" s="55">
        <f>((AQ14*AQ14+AR14*AR14)/($C$13*$C$13))*$D$82</f>
        <v>0.009634714434125</v>
      </c>
      <c r="AQ78" s="46" t="s">
        <v>93</v>
      </c>
      <c r="AR78" s="57">
        <f>($C$82/100)*((AQ14*AQ14+AR14*AR14)/$C$13)</f>
        <v>0.24741286270250007</v>
      </c>
      <c r="AS78" s="56">
        <f>((AT14*AT14+AU14*AU14)/($C$13*$C$13))*$D$82</f>
        <v>0.009087234564124998</v>
      </c>
      <c r="AT78" s="46" t="s">
        <v>93</v>
      </c>
      <c r="AU78" s="57">
        <f>($C$82/100)*((AT14*AT14+AU14*AU14)/$C$13)</f>
        <v>0.2333539549025</v>
      </c>
      <c r="AV78" s="55">
        <f>((AW14*AW14+AX14*AX14)/($C$13*$C$13))*$D$82</f>
        <v>0.010527393144124996</v>
      </c>
      <c r="AW78" s="46" t="s">
        <v>93</v>
      </c>
      <c r="AX78" s="57">
        <f>($C$82/100)*((AW14*AW14+AX14*AX14)/$C$13)</f>
        <v>0.27033624010249996</v>
      </c>
      <c r="AY78" s="56">
        <f>((AZ14*AZ14+BA14*BA14)/($C$13*$C$13))*$D$82</f>
        <v>0.011212148928499997</v>
      </c>
      <c r="AZ78" s="46" t="s">
        <v>93</v>
      </c>
      <c r="BA78" s="57">
        <f>($C$82/100)*((AZ14*AZ14+BA14*BA14)/$C$13)</f>
        <v>0.28792029929</v>
      </c>
      <c r="BB78" s="55">
        <f>((BC14*BC14+BD14*BD14)/($C$13*$C$13))*$D$82</f>
        <v>0.010975852614125</v>
      </c>
      <c r="BC78" s="46" t="s">
        <v>93</v>
      </c>
      <c r="BD78" s="57">
        <f>($C$82/100)*((BC14*BC14+BD14*BD14)/$C$13)</f>
        <v>0.28185237190250007</v>
      </c>
      <c r="BE78" s="56">
        <f>((BF14*BF14+BG14*BG14)/($C$13*$C$13))*$D$82</f>
        <v>0.010434281186000002</v>
      </c>
      <c r="BF78" s="46" t="s">
        <v>93</v>
      </c>
      <c r="BG78" s="57">
        <f>($C$82/100)*((BF14*BF14+BG14*BG14)/$C$13)</f>
        <v>0.26794518884</v>
      </c>
      <c r="BH78" s="55">
        <f>((BI14*BI14+BJ14*BJ14)/($C$13*$C$13))*$D$82</f>
        <v>0.009744136776000003</v>
      </c>
      <c r="BI78" s="46" t="s">
        <v>93</v>
      </c>
      <c r="BJ78" s="57">
        <f>($C$82/100)*((BI14*BI14+BJ14*BJ14)/$C$13)</f>
        <v>0.25022275344000006</v>
      </c>
      <c r="BK78" s="56">
        <f>((BL14*BL14+BM14*BM14)/($C$13*$C$13))*$D$82</f>
        <v>0.008619448959125002</v>
      </c>
      <c r="BL78" s="46" t="s">
        <v>93</v>
      </c>
      <c r="BM78" s="57">
        <f>($C$82/100)*((BL14*BL14+BM14*BM14)/$C$13)</f>
        <v>0.22134154120250008</v>
      </c>
      <c r="BN78" s="55">
        <f>((BO14*BO14+BP14*BP14)/($C$13*$C$13))*$D$82</f>
        <v>0.007305794148500001</v>
      </c>
      <c r="BO78" s="46" t="s">
        <v>93</v>
      </c>
      <c r="BP78" s="57">
        <f>($C$82/100)*((BO14*BO14+BP14*BP14)/$C$13)</f>
        <v>0.18760778609000003</v>
      </c>
      <c r="BQ78" s="56">
        <f>((BR14*BR14+BS14*BS14)/($C$13*$C$13))*$D$82</f>
        <v>0.007712081712500002</v>
      </c>
      <c r="BR78" s="46" t="s">
        <v>93</v>
      </c>
      <c r="BS78" s="57">
        <f>($C$82/100)*((BR14*BR14+BS14*BS14)/$C$13)</f>
        <v>0.19804097225000006</v>
      </c>
      <c r="BT78" s="55">
        <f>((BU14*BU14+BV14*BV14)/($C$13*$C$13))*$D$82</f>
        <v>0.008636345233999998</v>
      </c>
      <c r="BU78" s="46" t="s">
        <v>93</v>
      </c>
      <c r="BV78" s="57">
        <f>($C$82/100)*((BU14*BU14+BV14*BV14)/$C$13)</f>
        <v>0.22177542596</v>
      </c>
      <c r="BW78" s="56">
        <f>((BX14*BX14+BY14*BY14)/($C$13*$C$13))*$D$82</f>
        <v>0.009506193695999999</v>
      </c>
      <c r="BX78" s="46" t="s">
        <v>93</v>
      </c>
      <c r="BY78" s="57">
        <f>($C$82/100)*((BX14*BX14+BY14*BY14)/$C$13)</f>
        <v>0.24411253823999998</v>
      </c>
      <c r="BZ78" s="55">
        <f>((CA14*CA14+CB14*CB14)/($C$13*$C$13))*$D$82</f>
        <v>0.009577267793999998</v>
      </c>
      <c r="CA78" s="46" t="s">
        <v>93</v>
      </c>
      <c r="CB78" s="57">
        <f>($C$82/100)*((CA14*CA14+CB14*CB14)/$C$13)</f>
        <v>0.24593767236</v>
      </c>
    </row>
    <row r="79" spans="1:80" ht="14.25" customHeight="1" thickBot="1">
      <c r="A79" s="668"/>
      <c r="B79" s="580"/>
      <c r="C79" s="581"/>
      <c r="D79" s="581"/>
      <c r="E79" s="587" t="s">
        <v>94</v>
      </c>
      <c r="F79" s="588"/>
      <c r="G79" s="588"/>
      <c r="H79" s="589"/>
      <c r="I79" s="25"/>
      <c r="J79" s="47" t="s">
        <v>93</v>
      </c>
      <c r="K79" s="26"/>
      <c r="L79" s="21"/>
      <c r="M79" s="46" t="s">
        <v>93</v>
      </c>
      <c r="N79" s="22"/>
      <c r="O79" s="25"/>
      <c r="P79" s="47" t="s">
        <v>93</v>
      </c>
      <c r="Q79" s="26"/>
      <c r="R79" s="21"/>
      <c r="S79" s="46" t="s">
        <v>93</v>
      </c>
      <c r="T79" s="22"/>
      <c r="U79" s="25"/>
      <c r="V79" s="47" t="s">
        <v>93</v>
      </c>
      <c r="W79" s="26"/>
      <c r="X79" s="21"/>
      <c r="Y79" s="46" t="s">
        <v>93</v>
      </c>
      <c r="Z79" s="22"/>
      <c r="AA79" s="25"/>
      <c r="AB79" s="47" t="s">
        <v>93</v>
      </c>
      <c r="AC79" s="26"/>
      <c r="AD79" s="21"/>
      <c r="AE79" s="46" t="s">
        <v>93</v>
      </c>
      <c r="AF79" s="22"/>
      <c r="AG79" s="25"/>
      <c r="AH79" s="47" t="s">
        <v>93</v>
      </c>
      <c r="AI79" s="26"/>
      <c r="AJ79" s="21"/>
      <c r="AK79" s="46" t="s">
        <v>93</v>
      </c>
      <c r="AL79" s="22"/>
      <c r="AM79" s="25"/>
      <c r="AN79" s="47" t="s">
        <v>93</v>
      </c>
      <c r="AO79" s="26"/>
      <c r="AP79" s="21"/>
      <c r="AQ79" s="46" t="s">
        <v>93</v>
      </c>
      <c r="AR79" s="22"/>
      <c r="AS79" s="25"/>
      <c r="AT79" s="47" t="s">
        <v>93</v>
      </c>
      <c r="AU79" s="26"/>
      <c r="AV79" s="21"/>
      <c r="AW79" s="46" t="s">
        <v>93</v>
      </c>
      <c r="AX79" s="22"/>
      <c r="AY79" s="25"/>
      <c r="AZ79" s="47" t="s">
        <v>93</v>
      </c>
      <c r="BA79" s="26"/>
      <c r="BB79" s="21"/>
      <c r="BC79" s="46" t="s">
        <v>93</v>
      </c>
      <c r="BD79" s="22"/>
      <c r="BE79" s="25"/>
      <c r="BF79" s="47" t="s">
        <v>93</v>
      </c>
      <c r="BG79" s="26"/>
      <c r="BH79" s="21"/>
      <c r="BI79" s="46" t="s">
        <v>93</v>
      </c>
      <c r="BJ79" s="22"/>
      <c r="BK79" s="25"/>
      <c r="BL79" s="47" t="s">
        <v>93</v>
      </c>
      <c r="BM79" s="26"/>
      <c r="BN79" s="21"/>
      <c r="BO79" s="46" t="s">
        <v>93</v>
      </c>
      <c r="BP79" s="22"/>
      <c r="BQ79" s="25"/>
      <c r="BR79" s="47" t="s">
        <v>93</v>
      </c>
      <c r="BS79" s="26"/>
      <c r="BT79" s="21"/>
      <c r="BU79" s="46" t="s">
        <v>93</v>
      </c>
      <c r="BV79" s="22"/>
      <c r="BW79" s="25"/>
      <c r="BX79" s="47" t="s">
        <v>93</v>
      </c>
      <c r="BY79" s="26"/>
      <c r="BZ79" s="21"/>
      <c r="CA79" s="46" t="s">
        <v>93</v>
      </c>
      <c r="CB79" s="22"/>
    </row>
    <row r="80" spans="1:80" ht="13.5" customHeight="1">
      <c r="A80" s="642"/>
      <c r="B80" s="74"/>
      <c r="C80" s="75" t="s">
        <v>109</v>
      </c>
      <c r="D80" s="76" t="s">
        <v>110</v>
      </c>
      <c r="E80" s="48"/>
      <c r="F80" s="585" t="s">
        <v>95</v>
      </c>
      <c r="G80" s="585"/>
      <c r="H80" s="49"/>
      <c r="I80" s="51">
        <f>J9+$H$6+I77</f>
        <v>9.880222580168748</v>
      </c>
      <c r="J80" s="117" t="s">
        <v>93</v>
      </c>
      <c r="K80" s="51">
        <f>K9+$H$7+K77</f>
        <v>0.4040665849999999</v>
      </c>
      <c r="L80" s="71">
        <f>M9+$H$6+L77</f>
        <v>10.207893719894187</v>
      </c>
      <c r="M80" s="50" t="s">
        <v>93</v>
      </c>
      <c r="N80" s="52">
        <f>N9+$H$7+N77</f>
        <v>0.42138631984999997</v>
      </c>
      <c r="O80" s="51">
        <f>P9+$H$6+O77</f>
        <v>10.116704744806752</v>
      </c>
      <c r="P80" s="117" t="s">
        <v>93</v>
      </c>
      <c r="Q80" s="51">
        <f>Q9+$H$7+Q77</f>
        <v>0.4165095434</v>
      </c>
      <c r="R80" s="71">
        <f>S9+$H$6+R77</f>
        <v>10.218916678251999</v>
      </c>
      <c r="S80" s="50" t="s">
        <v>93</v>
      </c>
      <c r="T80" s="52">
        <f>T9+$H$7+T77</f>
        <v>0.4219787935999999</v>
      </c>
      <c r="U80" s="51">
        <f>V9+$H$6+U77</f>
        <v>9.558585114755187</v>
      </c>
      <c r="V80" s="117" t="s">
        <v>93</v>
      </c>
      <c r="W80" s="51">
        <f>W9+$H$7+W77</f>
        <v>0.38761586465</v>
      </c>
      <c r="X80" s="71">
        <f>Y9+$H$6+X77</f>
        <v>9.398275277815188</v>
      </c>
      <c r="Y80" s="50" t="s">
        <v>93</v>
      </c>
      <c r="Z80" s="52">
        <f>Z9+$H$7+Z77</f>
        <v>0.37962007265</v>
      </c>
      <c r="AA80" s="51">
        <f>AB9+$H$6+AA77</f>
        <v>9.092699214803</v>
      </c>
      <c r="AB80" s="117" t="s">
        <v>93</v>
      </c>
      <c r="AC80" s="51">
        <f>AC9+$H$7+AC77</f>
        <v>0.36475393040000004</v>
      </c>
      <c r="AD80" s="71">
        <f>AE9+$H$6+AD77</f>
        <v>8.59379969078675</v>
      </c>
      <c r="AE80" s="50" t="s">
        <v>93</v>
      </c>
      <c r="AF80" s="52">
        <f>AF9+$H$7+AF77</f>
        <v>0.3415404073999999</v>
      </c>
      <c r="AG80" s="51">
        <f>AH9+$H$6+AG77</f>
        <v>9.15481476904675</v>
      </c>
      <c r="AH80" s="117" t="s">
        <v>93</v>
      </c>
      <c r="AI80" s="51">
        <f>AI9+$H$7+AI77</f>
        <v>0.3677359754</v>
      </c>
      <c r="AJ80" s="71">
        <f>AK9+$H$6+AJ77</f>
        <v>10.479466565707002</v>
      </c>
      <c r="AK80" s="50" t="s">
        <v>93</v>
      </c>
      <c r="AL80" s="52">
        <f>AL9+$H$7+AL77</f>
        <v>0.43616943760000004</v>
      </c>
      <c r="AM80" s="51">
        <f>AN9+$H$6+AM77</f>
        <v>11.104842939667</v>
      </c>
      <c r="AN80" s="117" t="s">
        <v>93</v>
      </c>
      <c r="AO80" s="51">
        <f>AO9+$H$7+AO77</f>
        <v>0.47168876559999995</v>
      </c>
      <c r="AP80" s="71">
        <f>AQ9+$H$6+AP77</f>
        <v>10.983569796770187</v>
      </c>
      <c r="AQ80" s="50" t="s">
        <v>93</v>
      </c>
      <c r="AR80" s="52">
        <f>AR9+$H$7+AR77</f>
        <v>0.46463991664999993</v>
      </c>
      <c r="AS80" s="51">
        <f>AT9+$H$6+AS77</f>
        <v>10.563647188911998</v>
      </c>
      <c r="AT80" s="117" t="s">
        <v>93</v>
      </c>
      <c r="AU80" s="51">
        <f>AU9+$H$7+AU77</f>
        <v>0.44083068159999994</v>
      </c>
      <c r="AV80" s="71">
        <f>AW9+$H$6+AV77</f>
        <v>11.509776700928</v>
      </c>
      <c r="AW80" s="50" t="s">
        <v>93</v>
      </c>
      <c r="AX80" s="52">
        <f>AX9+$H$7+AX77</f>
        <v>0.4957858304</v>
      </c>
      <c r="AY80" s="51">
        <f>AZ9+$H$6+AY77</f>
        <v>12.745833788412687</v>
      </c>
      <c r="AZ80" s="117" t="s">
        <v>93</v>
      </c>
      <c r="BA80" s="51">
        <f>BA9+$H$7+BA77</f>
        <v>0.57467841065</v>
      </c>
      <c r="BB80" s="71">
        <f>BC9+$H$6+BB77</f>
        <v>13.508876425468749</v>
      </c>
      <c r="BC80" s="50" t="s">
        <v>93</v>
      </c>
      <c r="BD80" s="52">
        <f>BD9+$H$7+BD77</f>
        <v>0.6273916249999999</v>
      </c>
      <c r="BE80" s="51">
        <f>BF9+$H$6+BE77</f>
        <v>13.794672019979688</v>
      </c>
      <c r="BF80" s="117" t="s">
        <v>93</v>
      </c>
      <c r="BG80" s="51">
        <f>BG9+$H$7+BG77</f>
        <v>0.6479230962499999</v>
      </c>
      <c r="BH80" s="71">
        <f>BI9+$H$6+BH77</f>
        <v>13.411609449161688</v>
      </c>
      <c r="BI80" s="50" t="s">
        <v>93</v>
      </c>
      <c r="BJ80" s="52">
        <f>BJ9+$H$7+BJ77</f>
        <v>0.62050191385</v>
      </c>
      <c r="BK80" s="51">
        <f>BL9+$H$6+BK77</f>
        <v>12.480150408747999</v>
      </c>
      <c r="BL80" s="117" t="s">
        <v>93</v>
      </c>
      <c r="BM80" s="51">
        <f>BM9+$H$7+BM77</f>
        <v>0.5570428063999999</v>
      </c>
      <c r="BN80" s="71">
        <f>BO9+$H$6+BN77</f>
        <v>9.51950910741875</v>
      </c>
      <c r="BO80" s="50" t="s">
        <v>93</v>
      </c>
      <c r="BP80" s="52">
        <f>BP9+$H$7+BP77</f>
        <v>0.385654385</v>
      </c>
      <c r="BQ80" s="51">
        <f>BR9+$H$6+BQ77</f>
        <v>9.712888298366687</v>
      </c>
      <c r="BR80" s="117" t="s">
        <v>93</v>
      </c>
      <c r="BS80" s="51">
        <f>BS9+$H$7+BS77</f>
        <v>0.39543995784999997</v>
      </c>
      <c r="BT80" s="71">
        <f>BU9+$H$6+BT77</f>
        <v>11.513786113675001</v>
      </c>
      <c r="BU80" s="50" t="s">
        <v>93</v>
      </c>
      <c r="BV80" s="52">
        <f>BV9+$H$7+BV77</f>
        <v>0.49602873999999997</v>
      </c>
      <c r="BW80" s="51">
        <f>BX9+$H$6+BW77</f>
        <v>12.842084911104688</v>
      </c>
      <c r="BX80" s="117" t="s">
        <v>93</v>
      </c>
      <c r="BY80" s="51">
        <f>BY9+$H$7+BY77</f>
        <v>0.58115899625</v>
      </c>
      <c r="BZ80" s="71">
        <f>CA9+$H$6+BZ77</f>
        <v>12.652592318243</v>
      </c>
      <c r="CA80" s="50" t="s">
        <v>93</v>
      </c>
      <c r="CB80" s="52">
        <f>CB9+$H$7+CB77</f>
        <v>0.5684469224</v>
      </c>
    </row>
    <row r="81" spans="1:80" ht="13.5" customHeight="1">
      <c r="A81" s="642"/>
      <c r="B81" s="77" t="s">
        <v>111</v>
      </c>
      <c r="C81" s="86">
        <v>10.6</v>
      </c>
      <c r="D81" s="87">
        <v>0.1643</v>
      </c>
      <c r="E81" s="53"/>
      <c r="F81" s="586" t="s">
        <v>96</v>
      </c>
      <c r="G81" s="586"/>
      <c r="H81" s="54"/>
      <c r="I81" s="55">
        <f>J14+$H$11+I78</f>
        <v>9.276043366137126</v>
      </c>
      <c r="J81" s="46" t="s">
        <v>93</v>
      </c>
      <c r="K81" s="55">
        <f>K14+$H$12+K78</f>
        <v>0.3669828905225</v>
      </c>
      <c r="L81" s="56">
        <f>M14+$H$11+L78</f>
        <v>9.362206092929124</v>
      </c>
      <c r="M81" s="46" t="s">
        <v>93</v>
      </c>
      <c r="N81" s="57">
        <f>N14+$H$12+N78</f>
        <v>0.3711616030024999</v>
      </c>
      <c r="O81" s="55">
        <f>P14+$H$11+O78</f>
        <v>9.298084850129126</v>
      </c>
      <c r="P81" s="46" t="s">
        <v>93</v>
      </c>
      <c r="Q81" s="55">
        <f>Q14+$H$12+Q78</f>
        <v>0.36804817100250004</v>
      </c>
      <c r="R81" s="56">
        <f>S14+$H$11+R78</f>
        <v>9.328141578524125</v>
      </c>
      <c r="S81" s="46" t="s">
        <v>93</v>
      </c>
      <c r="T81" s="57">
        <f>T14+$H$12+T78</f>
        <v>0.3695049173025</v>
      </c>
      <c r="U81" s="55">
        <f>V14+$H$11+U78</f>
        <v>9.2610151382765</v>
      </c>
      <c r="V81" s="46" t="s">
        <v>93</v>
      </c>
      <c r="W81" s="55">
        <f>W14+$H$12+W78</f>
        <v>0.36625801841</v>
      </c>
      <c r="X81" s="56">
        <f>Y14+$H$11+X78</f>
        <v>9.010551439714</v>
      </c>
      <c r="Y81" s="46" t="s">
        <v>93</v>
      </c>
      <c r="Z81" s="57">
        <f>Z14+$H$12+Z78</f>
        <v>0.35435055715999997</v>
      </c>
      <c r="AA81" s="55">
        <f>AB14+$H$11+AA78</f>
        <v>8.773123640642124</v>
      </c>
      <c r="AB81" s="46" t="s">
        <v>93</v>
      </c>
      <c r="AC81" s="55">
        <f>AC14+$H$12+AC78</f>
        <v>0.3433649702225</v>
      </c>
      <c r="AD81" s="56">
        <f>AE14+$H$11+AD78</f>
        <v>8.5357073140885</v>
      </c>
      <c r="AE81" s="46" t="s">
        <v>93</v>
      </c>
      <c r="AF81" s="57">
        <f>AF14+$H$12+AF78</f>
        <v>0.33267398968999995</v>
      </c>
      <c r="AG81" s="55">
        <f>AH14+$H$11+AG78</f>
        <v>8.85426856</v>
      </c>
      <c r="AH81" s="46" t="s">
        <v>93</v>
      </c>
      <c r="AI81" s="55">
        <f>AI14+$H$12+AI78</f>
        <v>0.34708639999999996</v>
      </c>
      <c r="AJ81" s="56">
        <f>AK14+$H$11+AJ78</f>
        <v>10.0565725</v>
      </c>
      <c r="AK81" s="46" t="s">
        <v>93</v>
      </c>
      <c r="AL81" s="57">
        <f>AL14+$H$12+AL78</f>
        <v>0.40625</v>
      </c>
      <c r="AM81" s="55">
        <f>AN14+$H$11+AM78</f>
        <v>10.1627901524765</v>
      </c>
      <c r="AN81" s="46" t="s">
        <v>93</v>
      </c>
      <c r="AO81" s="55">
        <f>AO14+$H$12+AO78</f>
        <v>0.41183916640999996</v>
      </c>
      <c r="AP81" s="56">
        <f>AQ14+$H$11+AP78</f>
        <v>9.768994714434125</v>
      </c>
      <c r="AQ81" s="46" t="s">
        <v>93</v>
      </c>
      <c r="AR81" s="57">
        <f>AR14+$H$12+AR78</f>
        <v>0.3914128627025001</v>
      </c>
      <c r="AS81" s="55">
        <f>AT14+$H$11+AS78</f>
        <v>9.488447234564125</v>
      </c>
      <c r="AT81" s="46" t="s">
        <v>93</v>
      </c>
      <c r="AU81" s="55">
        <f>AU14+$H$12+AU78</f>
        <v>0.3773539549025</v>
      </c>
      <c r="AV81" s="56">
        <f>AW14+$H$11+AV78</f>
        <v>10.209887393144124</v>
      </c>
      <c r="AW81" s="46" t="s">
        <v>93</v>
      </c>
      <c r="AX81" s="57">
        <f>AX14+$H$12+AX78</f>
        <v>0.4143362401024999</v>
      </c>
      <c r="AY81" s="55">
        <f>AZ14+$H$11+AY78</f>
        <v>10.5355721489285</v>
      </c>
      <c r="AZ81" s="46" t="s">
        <v>93</v>
      </c>
      <c r="BA81" s="55">
        <f>BA14+$H$12+BA78</f>
        <v>0.43192029929</v>
      </c>
      <c r="BB81" s="56">
        <f>BC14+$H$11+BB78</f>
        <v>10.424335852614126</v>
      </c>
      <c r="BC81" s="46" t="s">
        <v>93</v>
      </c>
      <c r="BD81" s="57">
        <f>BD14+$H$12+BD78</f>
        <v>0.4258523719025</v>
      </c>
      <c r="BE81" s="55">
        <f>BF14+$H$11+BE78</f>
        <v>10.164794281186001</v>
      </c>
      <c r="BF81" s="46" t="s">
        <v>93</v>
      </c>
      <c r="BG81" s="55">
        <f>BG14+$H$12+BG78</f>
        <v>0.41194518884</v>
      </c>
      <c r="BH81" s="56">
        <f>BI14+$H$11+BH78</f>
        <v>9.824104136776</v>
      </c>
      <c r="BI81" s="46" t="s">
        <v>93</v>
      </c>
      <c r="BJ81" s="57">
        <f>BJ14+$H$12+BJ78</f>
        <v>0.39422275344</v>
      </c>
      <c r="BK81" s="55">
        <f>BL14+$H$11+BK78</f>
        <v>9.241979448959126</v>
      </c>
      <c r="BL81" s="46" t="s">
        <v>93</v>
      </c>
      <c r="BM81" s="55">
        <f>BM14+$H$12+BM78</f>
        <v>0.36534154120250006</v>
      </c>
      <c r="BN81" s="56">
        <f>BO14+$H$11+BN78</f>
        <v>8.5116657941485</v>
      </c>
      <c r="BO81" s="46" t="s">
        <v>93</v>
      </c>
      <c r="BP81" s="57">
        <f>BP14+$H$12+BP78</f>
        <v>0.33160778609</v>
      </c>
      <c r="BQ81" s="55">
        <f>BR14+$H$11+BQ78</f>
        <v>8.7440720817125</v>
      </c>
      <c r="BR81" s="46" t="s">
        <v>93</v>
      </c>
      <c r="BS81" s="55">
        <f>BS14+$H$12+BS78</f>
        <v>0.3420409722500001</v>
      </c>
      <c r="BT81" s="56">
        <f>BU14+$H$11+BT78</f>
        <v>9.250996345234</v>
      </c>
      <c r="BU81" s="46" t="s">
        <v>93</v>
      </c>
      <c r="BV81" s="57">
        <f>BV14+$H$12+BV78</f>
        <v>0.36577542596</v>
      </c>
      <c r="BW81" s="55">
        <f>BX14+$H$11+BW78</f>
        <v>9.703866193696</v>
      </c>
      <c r="BX81" s="46" t="s">
        <v>93</v>
      </c>
      <c r="BY81" s="55">
        <f>BY14+$H$12+BY78</f>
        <v>0.38811253823999997</v>
      </c>
      <c r="BZ81" s="56">
        <f>CA14+$H$11+BZ78</f>
        <v>9.739937267794</v>
      </c>
      <c r="CA81" s="46" t="s">
        <v>93</v>
      </c>
      <c r="CB81" s="57">
        <f>CB14+$H$12+CB78</f>
        <v>0.38993767236</v>
      </c>
    </row>
    <row r="82" spans="1:80" ht="15" customHeight="1" thickBot="1">
      <c r="A82" s="642"/>
      <c r="B82" s="78" t="s">
        <v>112</v>
      </c>
      <c r="C82" s="88">
        <v>10.49</v>
      </c>
      <c r="D82" s="89">
        <v>0.1634</v>
      </c>
      <c r="E82" s="53"/>
      <c r="F82" s="590" t="s">
        <v>97</v>
      </c>
      <c r="G82" s="590"/>
      <c r="H82" s="54"/>
      <c r="I82" s="24"/>
      <c r="J82" s="46" t="s">
        <v>93</v>
      </c>
      <c r="K82" s="24"/>
      <c r="L82" s="21"/>
      <c r="M82" s="46" t="s">
        <v>93</v>
      </c>
      <c r="N82" s="22"/>
      <c r="O82" s="24"/>
      <c r="P82" s="46" t="s">
        <v>93</v>
      </c>
      <c r="Q82" s="24"/>
      <c r="R82" s="21"/>
      <c r="S82" s="46" t="s">
        <v>93</v>
      </c>
      <c r="T82" s="22"/>
      <c r="U82" s="24"/>
      <c r="V82" s="46" t="s">
        <v>93</v>
      </c>
      <c r="W82" s="24"/>
      <c r="X82" s="21"/>
      <c r="Y82" s="46" t="s">
        <v>93</v>
      </c>
      <c r="Z82" s="22"/>
      <c r="AA82" s="24"/>
      <c r="AB82" s="46" t="s">
        <v>93</v>
      </c>
      <c r="AC82" s="24"/>
      <c r="AD82" s="21"/>
      <c r="AE82" s="46" t="s">
        <v>93</v>
      </c>
      <c r="AF82" s="22"/>
      <c r="AG82" s="24"/>
      <c r="AH82" s="46" t="s">
        <v>93</v>
      </c>
      <c r="AI82" s="24"/>
      <c r="AJ82" s="21"/>
      <c r="AK82" s="46" t="s">
        <v>93</v>
      </c>
      <c r="AL82" s="22"/>
      <c r="AM82" s="24"/>
      <c r="AN82" s="46" t="s">
        <v>93</v>
      </c>
      <c r="AO82" s="24"/>
      <c r="AP82" s="21"/>
      <c r="AQ82" s="46" t="s">
        <v>93</v>
      </c>
      <c r="AR82" s="22"/>
      <c r="AS82" s="24"/>
      <c r="AT82" s="46" t="s">
        <v>93</v>
      </c>
      <c r="AU82" s="24"/>
      <c r="AV82" s="21"/>
      <c r="AW82" s="46" t="s">
        <v>93</v>
      </c>
      <c r="AX82" s="22"/>
      <c r="AY82" s="24"/>
      <c r="AZ82" s="46" t="s">
        <v>93</v>
      </c>
      <c r="BA82" s="24"/>
      <c r="BB82" s="21"/>
      <c r="BC82" s="46" t="s">
        <v>93</v>
      </c>
      <c r="BD82" s="22"/>
      <c r="BE82" s="24"/>
      <c r="BF82" s="46" t="s">
        <v>93</v>
      </c>
      <c r="BG82" s="24"/>
      <c r="BH82" s="21"/>
      <c r="BI82" s="46" t="s">
        <v>93</v>
      </c>
      <c r="BJ82" s="22"/>
      <c r="BK82" s="24"/>
      <c r="BL82" s="46" t="s">
        <v>93</v>
      </c>
      <c r="BM82" s="24"/>
      <c r="BN82" s="21"/>
      <c r="BO82" s="46" t="s">
        <v>93</v>
      </c>
      <c r="BP82" s="22"/>
      <c r="BQ82" s="24"/>
      <c r="BR82" s="46" t="s">
        <v>93</v>
      </c>
      <c r="BS82" s="24"/>
      <c r="BT82" s="21"/>
      <c r="BU82" s="46" t="s">
        <v>93</v>
      </c>
      <c r="BV82" s="22"/>
      <c r="BW82" s="24"/>
      <c r="BX82" s="46" t="s">
        <v>93</v>
      </c>
      <c r="BY82" s="24"/>
      <c r="BZ82" s="21"/>
      <c r="CA82" s="46" t="s">
        <v>93</v>
      </c>
      <c r="CB82" s="22"/>
    </row>
    <row r="83" spans="1:80" ht="13.5" customHeight="1" thickBot="1">
      <c r="A83" s="642"/>
      <c r="B83" s="1"/>
      <c r="C83" s="2"/>
      <c r="D83" s="3"/>
      <c r="E83" s="58"/>
      <c r="F83" s="591" t="s">
        <v>98</v>
      </c>
      <c r="G83" s="591"/>
      <c r="H83" s="59"/>
      <c r="I83" s="8"/>
      <c r="J83" s="60" t="s">
        <v>93</v>
      </c>
      <c r="K83" s="8"/>
      <c r="L83" s="7"/>
      <c r="M83" s="60" t="s">
        <v>93</v>
      </c>
      <c r="N83" s="9"/>
      <c r="O83" s="8"/>
      <c r="P83" s="60" t="s">
        <v>93</v>
      </c>
      <c r="Q83" s="8"/>
      <c r="R83" s="7"/>
      <c r="S83" s="60" t="s">
        <v>93</v>
      </c>
      <c r="T83" s="9"/>
      <c r="U83" s="8"/>
      <c r="V83" s="60" t="s">
        <v>93</v>
      </c>
      <c r="W83" s="8"/>
      <c r="X83" s="7"/>
      <c r="Y83" s="60" t="s">
        <v>93</v>
      </c>
      <c r="Z83" s="9"/>
      <c r="AA83" s="8"/>
      <c r="AB83" s="60" t="s">
        <v>93</v>
      </c>
      <c r="AC83" s="8"/>
      <c r="AD83" s="7"/>
      <c r="AE83" s="60" t="s">
        <v>93</v>
      </c>
      <c r="AF83" s="9"/>
      <c r="AG83" s="8"/>
      <c r="AH83" s="60" t="s">
        <v>93</v>
      </c>
      <c r="AI83" s="8"/>
      <c r="AJ83" s="7"/>
      <c r="AK83" s="60" t="s">
        <v>93</v>
      </c>
      <c r="AL83" s="9"/>
      <c r="AM83" s="8"/>
      <c r="AN83" s="60" t="s">
        <v>93</v>
      </c>
      <c r="AO83" s="8"/>
      <c r="AP83" s="7"/>
      <c r="AQ83" s="60" t="s">
        <v>93</v>
      </c>
      <c r="AR83" s="9"/>
      <c r="AS83" s="8"/>
      <c r="AT83" s="60" t="s">
        <v>93</v>
      </c>
      <c r="AU83" s="8"/>
      <c r="AV83" s="7"/>
      <c r="AW83" s="60" t="s">
        <v>93</v>
      </c>
      <c r="AX83" s="9"/>
      <c r="AY83" s="8"/>
      <c r="AZ83" s="60" t="s">
        <v>93</v>
      </c>
      <c r="BA83" s="8"/>
      <c r="BB83" s="7"/>
      <c r="BC83" s="60" t="s">
        <v>93</v>
      </c>
      <c r="BD83" s="9"/>
      <c r="BE83" s="8"/>
      <c r="BF83" s="60" t="s">
        <v>93</v>
      </c>
      <c r="BG83" s="8"/>
      <c r="BH83" s="7"/>
      <c r="BI83" s="60" t="s">
        <v>93</v>
      </c>
      <c r="BJ83" s="9"/>
      <c r="BK83" s="8"/>
      <c r="BL83" s="60" t="s">
        <v>93</v>
      </c>
      <c r="BM83" s="8"/>
      <c r="BN83" s="7"/>
      <c r="BO83" s="60" t="s">
        <v>93</v>
      </c>
      <c r="BP83" s="9"/>
      <c r="BQ83" s="8"/>
      <c r="BR83" s="60" t="s">
        <v>93</v>
      </c>
      <c r="BS83" s="8"/>
      <c r="BT83" s="7"/>
      <c r="BU83" s="60" t="s">
        <v>93</v>
      </c>
      <c r="BV83" s="9"/>
      <c r="BW83" s="8"/>
      <c r="BX83" s="60" t="s">
        <v>93</v>
      </c>
      <c r="BY83" s="8"/>
      <c r="BZ83" s="7"/>
      <c r="CA83" s="60" t="s">
        <v>93</v>
      </c>
      <c r="CB83" s="9"/>
    </row>
    <row r="84" spans="1:80" ht="14.25" customHeight="1" thickBot="1">
      <c r="A84" s="642"/>
      <c r="B84" s="114"/>
      <c r="C84" s="115"/>
      <c r="D84" s="116"/>
      <c r="E84" s="596" t="s">
        <v>99</v>
      </c>
      <c r="F84" s="597"/>
      <c r="G84" s="597"/>
      <c r="H84" s="598"/>
      <c r="I84" s="73">
        <f>I80+I81</f>
        <v>19.156265946305872</v>
      </c>
      <c r="J84" s="61" t="s">
        <v>93</v>
      </c>
      <c r="K84" s="62">
        <f>K80+K81</f>
        <v>0.7710494755224999</v>
      </c>
      <c r="L84" s="73">
        <f>L80+L81</f>
        <v>19.57009981282331</v>
      </c>
      <c r="M84" s="61" t="s">
        <v>93</v>
      </c>
      <c r="N84" s="62">
        <f>N80+N81</f>
        <v>0.7925479228524999</v>
      </c>
      <c r="O84" s="73">
        <f>O80+O81</f>
        <v>19.414789594935876</v>
      </c>
      <c r="P84" s="61" t="s">
        <v>93</v>
      </c>
      <c r="Q84" s="62">
        <f>Q80+Q81</f>
        <v>0.7845577144025</v>
      </c>
      <c r="R84" s="73">
        <f>R80+R81</f>
        <v>19.547058256776126</v>
      </c>
      <c r="S84" s="61" t="s">
        <v>93</v>
      </c>
      <c r="T84" s="62">
        <f>T80+T81</f>
        <v>0.7914837109024999</v>
      </c>
      <c r="U84" s="73">
        <f>U80+U81</f>
        <v>18.819600253031687</v>
      </c>
      <c r="V84" s="61" t="s">
        <v>93</v>
      </c>
      <c r="W84" s="62">
        <f>W80+W81</f>
        <v>0.75387388306</v>
      </c>
      <c r="X84" s="73">
        <f>X80+X81</f>
        <v>18.408826717529188</v>
      </c>
      <c r="Y84" s="61" t="s">
        <v>93</v>
      </c>
      <c r="Z84" s="62">
        <f>Z80+Z81</f>
        <v>0.7339706298099999</v>
      </c>
      <c r="AA84" s="73">
        <f>AA80+AA81</f>
        <v>17.865822855445124</v>
      </c>
      <c r="AB84" s="61" t="s">
        <v>93</v>
      </c>
      <c r="AC84" s="62">
        <f>AC80+AC81</f>
        <v>0.7081189006225</v>
      </c>
      <c r="AD84" s="73">
        <f>AD80+AD81</f>
        <v>17.12950700487525</v>
      </c>
      <c r="AE84" s="61" t="s">
        <v>93</v>
      </c>
      <c r="AF84" s="62">
        <f>AF80+AF81</f>
        <v>0.6742143970899999</v>
      </c>
      <c r="AG84" s="73">
        <f>AG80+AG81</f>
        <v>18.00908332904675</v>
      </c>
      <c r="AH84" s="61" t="s">
        <v>93</v>
      </c>
      <c r="AI84" s="62">
        <f>AI80+AI81</f>
        <v>0.7148223754</v>
      </c>
      <c r="AJ84" s="73">
        <f>AJ80+AJ81</f>
        <v>20.536039065707</v>
      </c>
      <c r="AK84" s="61" t="s">
        <v>93</v>
      </c>
      <c r="AL84" s="62">
        <f>AL80+AL81</f>
        <v>0.8424194376</v>
      </c>
      <c r="AM84" s="73">
        <f>AM80+AM81</f>
        <v>21.267633092143498</v>
      </c>
      <c r="AN84" s="61" t="s">
        <v>93</v>
      </c>
      <c r="AO84" s="62">
        <f>AO80+AO81</f>
        <v>0.8835279320099999</v>
      </c>
      <c r="AP84" s="73">
        <f>AP80+AP81</f>
        <v>20.752564511204312</v>
      </c>
      <c r="AQ84" s="61" t="s">
        <v>93</v>
      </c>
      <c r="AR84" s="62">
        <f>AR80+AR81</f>
        <v>0.8560527793525</v>
      </c>
      <c r="AS84" s="73">
        <f>AS80+AS81</f>
        <v>20.052094423476124</v>
      </c>
      <c r="AT84" s="61" t="s">
        <v>93</v>
      </c>
      <c r="AU84" s="62">
        <f>AU80+AU81</f>
        <v>0.8181846365025</v>
      </c>
      <c r="AV84" s="73">
        <f>AV80+AV81</f>
        <v>21.719664094072122</v>
      </c>
      <c r="AW84" s="61" t="s">
        <v>93</v>
      </c>
      <c r="AX84" s="62">
        <f>AX80+AX81</f>
        <v>0.9101220705024999</v>
      </c>
      <c r="AY84" s="73">
        <f>AY80+AY81</f>
        <v>23.281405937341187</v>
      </c>
      <c r="AZ84" s="61" t="s">
        <v>93</v>
      </c>
      <c r="BA84" s="62">
        <f>BA80+BA81</f>
        <v>1.00659870994</v>
      </c>
      <c r="BB84" s="73">
        <f>BB80+BB81</f>
        <v>23.933212278082877</v>
      </c>
      <c r="BC84" s="61" t="s">
        <v>93</v>
      </c>
      <c r="BD84" s="62">
        <f>BD80+BD81</f>
        <v>1.0532439969024998</v>
      </c>
      <c r="BE84" s="73">
        <f>BE80+BE81</f>
        <v>23.95946630116569</v>
      </c>
      <c r="BF84" s="61" t="s">
        <v>93</v>
      </c>
      <c r="BG84" s="62">
        <f>BG80+BG81</f>
        <v>1.0598682850899999</v>
      </c>
      <c r="BH84" s="73">
        <f>BH80+BH81</f>
        <v>23.235713585937688</v>
      </c>
      <c r="BI84" s="61" t="s">
        <v>93</v>
      </c>
      <c r="BJ84" s="62">
        <f>BJ80+BJ81</f>
        <v>1.0147246672899999</v>
      </c>
      <c r="BK84" s="73">
        <f>BK80+BK81</f>
        <v>21.722129857707124</v>
      </c>
      <c r="BL84" s="61" t="s">
        <v>93</v>
      </c>
      <c r="BM84" s="62">
        <f>BM80+BM81</f>
        <v>0.9223843476025</v>
      </c>
      <c r="BN84" s="73">
        <f>BN80+BN81</f>
        <v>18.03117490156725</v>
      </c>
      <c r="BO84" s="61" t="s">
        <v>93</v>
      </c>
      <c r="BP84" s="62">
        <f>BP80+BP81</f>
        <v>0.71726217109</v>
      </c>
      <c r="BQ84" s="73">
        <f>BQ80+BQ81</f>
        <v>18.456960380079188</v>
      </c>
      <c r="BR84" s="61" t="s">
        <v>93</v>
      </c>
      <c r="BS84" s="62">
        <f>BS80+BS81</f>
        <v>0.7374809301</v>
      </c>
      <c r="BT84" s="73">
        <f>BT80+BT81</f>
        <v>20.764782458909004</v>
      </c>
      <c r="BU84" s="61" t="s">
        <v>93</v>
      </c>
      <c r="BV84" s="62">
        <f>BV80+BV81</f>
        <v>0.86180416596</v>
      </c>
      <c r="BW84" s="73">
        <f>BW80+BW81</f>
        <v>22.545951104800686</v>
      </c>
      <c r="BX84" s="61" t="s">
        <v>93</v>
      </c>
      <c r="BY84" s="62">
        <f>BY80+BY81</f>
        <v>0.96927153449</v>
      </c>
      <c r="BZ84" s="73">
        <f>BZ80+BZ81</f>
        <v>22.392529586037</v>
      </c>
      <c r="CA84" s="61" t="s">
        <v>93</v>
      </c>
      <c r="CB84" s="62">
        <f>CB80+CB81</f>
        <v>0.95838459476</v>
      </c>
    </row>
    <row r="85" spans="1:80" ht="13.5" customHeight="1" thickBot="1">
      <c r="A85" s="642"/>
      <c r="B85" s="63"/>
      <c r="C85" s="64"/>
      <c r="D85" s="65"/>
      <c r="E85" s="599" t="s">
        <v>100</v>
      </c>
      <c r="F85" s="599"/>
      <c r="G85" s="599"/>
      <c r="H85" s="600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</row>
    <row r="86" spans="1:20" ht="14.25" customHeight="1" thickBot="1">
      <c r="A86" s="669"/>
      <c r="B86" s="592" t="s">
        <v>101</v>
      </c>
      <c r="C86" s="593"/>
      <c r="D86" s="593"/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594"/>
      <c r="Q86" s="594"/>
      <c r="R86" s="594"/>
      <c r="S86" s="594"/>
      <c r="T86" s="595"/>
    </row>
    <row r="87" spans="1:80" ht="12.75" customHeigh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</row>
    <row r="88" ht="12.75">
      <c r="A88" t="s">
        <v>140</v>
      </c>
    </row>
  </sheetData>
  <sheetProtection/>
  <mergeCells count="277">
    <mergeCell ref="BW76:BY76"/>
    <mergeCell ref="BZ76:CB76"/>
    <mergeCell ref="BQ76:BS76"/>
    <mergeCell ref="BT76:BV76"/>
    <mergeCell ref="BQ85:BS85"/>
    <mergeCell ref="BT85:BV85"/>
    <mergeCell ref="BW85:BY85"/>
    <mergeCell ref="BZ85:CB85"/>
    <mergeCell ref="BW74:BY74"/>
    <mergeCell ref="BZ74:CB74"/>
    <mergeCell ref="BW75:BY75"/>
    <mergeCell ref="BZ75:CB75"/>
    <mergeCell ref="BQ75:BS75"/>
    <mergeCell ref="BT75:BV75"/>
    <mergeCell ref="BQ73:BS73"/>
    <mergeCell ref="BT73:BV73"/>
    <mergeCell ref="BQ74:BS74"/>
    <mergeCell ref="BT74:BV74"/>
    <mergeCell ref="BQ18:BS18"/>
    <mergeCell ref="BT18:BV18"/>
    <mergeCell ref="BW18:BY18"/>
    <mergeCell ref="BZ18:CB18"/>
    <mergeCell ref="BW73:BY73"/>
    <mergeCell ref="BZ73:CB73"/>
    <mergeCell ref="BW15:BY15"/>
    <mergeCell ref="BZ15:CB15"/>
    <mergeCell ref="BQ15:BS15"/>
    <mergeCell ref="BT15:BV15"/>
    <mergeCell ref="BW10:BY10"/>
    <mergeCell ref="BZ10:CB10"/>
    <mergeCell ref="BW3:BY3"/>
    <mergeCell ref="BZ3:CB3"/>
    <mergeCell ref="BQ10:BS10"/>
    <mergeCell ref="BT10:BV10"/>
    <mergeCell ref="BQ3:BS3"/>
    <mergeCell ref="BT3:BV3"/>
    <mergeCell ref="BE85:BG85"/>
    <mergeCell ref="BH85:BJ85"/>
    <mergeCell ref="BK85:BM85"/>
    <mergeCell ref="BN85:BP85"/>
    <mergeCell ref="BE76:BG76"/>
    <mergeCell ref="BH76:BJ76"/>
    <mergeCell ref="BK76:BM76"/>
    <mergeCell ref="BN76:BP76"/>
    <mergeCell ref="BE75:BG75"/>
    <mergeCell ref="BH75:BJ75"/>
    <mergeCell ref="BK75:BM75"/>
    <mergeCell ref="BN75:BP75"/>
    <mergeCell ref="BK73:BM73"/>
    <mergeCell ref="BN73:BP73"/>
    <mergeCell ref="BE74:BG74"/>
    <mergeCell ref="BH74:BJ74"/>
    <mergeCell ref="BK74:BM74"/>
    <mergeCell ref="BN74:BP74"/>
    <mergeCell ref="BE73:BG73"/>
    <mergeCell ref="BH73:BJ73"/>
    <mergeCell ref="BE18:BG18"/>
    <mergeCell ref="BH18:BJ18"/>
    <mergeCell ref="BK18:BM18"/>
    <mergeCell ref="BN18:BP18"/>
    <mergeCell ref="BE15:BG15"/>
    <mergeCell ref="BH15:BJ15"/>
    <mergeCell ref="BK10:BM10"/>
    <mergeCell ref="BN10:BP10"/>
    <mergeCell ref="BK15:BM15"/>
    <mergeCell ref="BN15:BP15"/>
    <mergeCell ref="BK3:BM3"/>
    <mergeCell ref="BN3:BP3"/>
    <mergeCell ref="BE10:BG10"/>
    <mergeCell ref="BH10:BJ10"/>
    <mergeCell ref="BE3:BG3"/>
    <mergeCell ref="BH3:BJ3"/>
    <mergeCell ref="AS85:AU85"/>
    <mergeCell ref="AV85:AX85"/>
    <mergeCell ref="AY85:BA85"/>
    <mergeCell ref="BB85:BD85"/>
    <mergeCell ref="AS76:AU76"/>
    <mergeCell ref="AV76:AX76"/>
    <mergeCell ref="AY76:BA76"/>
    <mergeCell ref="BB76:BD76"/>
    <mergeCell ref="AS75:AU75"/>
    <mergeCell ref="AV75:AX75"/>
    <mergeCell ref="AY75:BA75"/>
    <mergeCell ref="BB75:BD75"/>
    <mergeCell ref="AY73:BA73"/>
    <mergeCell ref="BB73:BD73"/>
    <mergeCell ref="AS74:AU74"/>
    <mergeCell ref="AV74:AX74"/>
    <mergeCell ref="AY74:BA74"/>
    <mergeCell ref="BB74:BD74"/>
    <mergeCell ref="AS73:AU73"/>
    <mergeCell ref="AV73:AX73"/>
    <mergeCell ref="AS18:AU18"/>
    <mergeCell ref="AV18:AX18"/>
    <mergeCell ref="AY18:BA18"/>
    <mergeCell ref="BB18:BD18"/>
    <mergeCell ref="AS15:AU15"/>
    <mergeCell ref="AV15:AX15"/>
    <mergeCell ref="AY10:BA10"/>
    <mergeCell ref="BB10:BD10"/>
    <mergeCell ref="AY15:BA15"/>
    <mergeCell ref="BB15:BD15"/>
    <mergeCell ref="AY3:BA3"/>
    <mergeCell ref="BB3:BD3"/>
    <mergeCell ref="AS10:AU10"/>
    <mergeCell ref="AV10:AX10"/>
    <mergeCell ref="AS3:AU3"/>
    <mergeCell ref="AV3:AX3"/>
    <mergeCell ref="AG85:AI85"/>
    <mergeCell ref="AJ85:AL85"/>
    <mergeCell ref="AM85:AO85"/>
    <mergeCell ref="AP85:AR85"/>
    <mergeCell ref="AG76:AI76"/>
    <mergeCell ref="AJ76:AL76"/>
    <mergeCell ref="AM76:AO76"/>
    <mergeCell ref="AP76:AR76"/>
    <mergeCell ref="AG75:AI75"/>
    <mergeCell ref="AJ75:AL75"/>
    <mergeCell ref="AM75:AO75"/>
    <mergeCell ref="AP75:AR75"/>
    <mergeCell ref="AM73:AO73"/>
    <mergeCell ref="AP73:AR73"/>
    <mergeCell ref="AG74:AI74"/>
    <mergeCell ref="AJ74:AL74"/>
    <mergeCell ref="AM74:AO74"/>
    <mergeCell ref="AP74:AR74"/>
    <mergeCell ref="AG73:AI73"/>
    <mergeCell ref="AJ73:AL73"/>
    <mergeCell ref="AG18:AI18"/>
    <mergeCell ref="AJ18:AL18"/>
    <mergeCell ref="AM18:AO18"/>
    <mergeCell ref="AP18:AR18"/>
    <mergeCell ref="AG15:AI15"/>
    <mergeCell ref="AJ15:AL15"/>
    <mergeCell ref="AM10:AO10"/>
    <mergeCell ref="AP10:AR10"/>
    <mergeCell ref="AM15:AO15"/>
    <mergeCell ref="AP15:AR15"/>
    <mergeCell ref="AM3:AO3"/>
    <mergeCell ref="AP3:AR3"/>
    <mergeCell ref="AG10:AI10"/>
    <mergeCell ref="AJ10:AL10"/>
    <mergeCell ref="AG3:AI3"/>
    <mergeCell ref="AJ3:AL3"/>
    <mergeCell ref="U85:W85"/>
    <mergeCell ref="X85:Z85"/>
    <mergeCell ref="AA85:AC85"/>
    <mergeCell ref="AD85:AF85"/>
    <mergeCell ref="U76:W76"/>
    <mergeCell ref="X76:Z76"/>
    <mergeCell ref="AA76:AC76"/>
    <mergeCell ref="AD76:AF76"/>
    <mergeCell ref="U75:W75"/>
    <mergeCell ref="X75:Z75"/>
    <mergeCell ref="AA75:AC75"/>
    <mergeCell ref="AD75:AF75"/>
    <mergeCell ref="U74:W74"/>
    <mergeCell ref="X74:Z74"/>
    <mergeCell ref="AA74:AC74"/>
    <mergeCell ref="AD74:AF74"/>
    <mergeCell ref="U73:W73"/>
    <mergeCell ref="X73:Z73"/>
    <mergeCell ref="AA73:AC73"/>
    <mergeCell ref="AD73:AF73"/>
    <mergeCell ref="U18:W18"/>
    <mergeCell ref="X18:Z18"/>
    <mergeCell ref="AA18:AC18"/>
    <mergeCell ref="AD18:AF18"/>
    <mergeCell ref="U15:W15"/>
    <mergeCell ref="X15:Z15"/>
    <mergeCell ref="AA15:AC15"/>
    <mergeCell ref="AD15:AF15"/>
    <mergeCell ref="AD3:AF3"/>
    <mergeCell ref="U10:W10"/>
    <mergeCell ref="X10:Z10"/>
    <mergeCell ref="AA10:AC10"/>
    <mergeCell ref="AD10:AF10"/>
    <mergeCell ref="U3:W3"/>
    <mergeCell ref="R3:T3"/>
    <mergeCell ref="X3:Z3"/>
    <mergeCell ref="AA3:AC3"/>
    <mergeCell ref="E14:F14"/>
    <mergeCell ref="E15:F15"/>
    <mergeCell ref="G10:H10"/>
    <mergeCell ref="E9:F9"/>
    <mergeCell ref="E12:F12"/>
    <mergeCell ref="E10:F10"/>
    <mergeCell ref="R10:T10"/>
    <mergeCell ref="B6:B21"/>
    <mergeCell ref="E6:F6"/>
    <mergeCell ref="E11:F11"/>
    <mergeCell ref="C19:C21"/>
    <mergeCell ref="E7:F7"/>
    <mergeCell ref="E8:F8"/>
    <mergeCell ref="E13:F13"/>
    <mergeCell ref="A1:T2"/>
    <mergeCell ref="A3:A86"/>
    <mergeCell ref="B3:D5"/>
    <mergeCell ref="E3:F5"/>
    <mergeCell ref="G3:H5"/>
    <mergeCell ref="I3:K3"/>
    <mergeCell ref="L3:N3"/>
    <mergeCell ref="E16:F16"/>
    <mergeCell ref="C67:D67"/>
    <mergeCell ref="O3:Q3"/>
    <mergeCell ref="E17:F17"/>
    <mergeCell ref="C51:D51"/>
    <mergeCell ref="C49:D49"/>
    <mergeCell ref="G15:H15"/>
    <mergeCell ref="I15:K15"/>
    <mergeCell ref="L15:N15"/>
    <mergeCell ref="C22:F23"/>
    <mergeCell ref="L18:N18"/>
    <mergeCell ref="C50:D50"/>
    <mergeCell ref="I10:K10"/>
    <mergeCell ref="O10:Q10"/>
    <mergeCell ref="L10:N10"/>
    <mergeCell ref="R15:T15"/>
    <mergeCell ref="O15:Q15"/>
    <mergeCell ref="G22:H22"/>
    <mergeCell ref="O18:Q18"/>
    <mergeCell ref="R18:T18"/>
    <mergeCell ref="E18:H18"/>
    <mergeCell ref="I18:K18"/>
    <mergeCell ref="C57:D57"/>
    <mergeCell ref="B22:B67"/>
    <mergeCell ref="C48:D48"/>
    <mergeCell ref="C26:D26"/>
    <mergeCell ref="C36:D36"/>
    <mergeCell ref="B69:D69"/>
    <mergeCell ref="C37:D37"/>
    <mergeCell ref="C53:D53"/>
    <mergeCell ref="C56:D56"/>
    <mergeCell ref="C66:D66"/>
    <mergeCell ref="E70:H70"/>
    <mergeCell ref="E71:H71"/>
    <mergeCell ref="E72:H72"/>
    <mergeCell ref="E68:H68"/>
    <mergeCell ref="E69:H69"/>
    <mergeCell ref="B73:D76"/>
    <mergeCell ref="E73:H73"/>
    <mergeCell ref="B70:C72"/>
    <mergeCell ref="B68:D68"/>
    <mergeCell ref="E75:H75"/>
    <mergeCell ref="I75:K75"/>
    <mergeCell ref="O73:Q73"/>
    <mergeCell ref="R73:T73"/>
    <mergeCell ref="E74:H74"/>
    <mergeCell ref="I74:K74"/>
    <mergeCell ref="L74:N74"/>
    <mergeCell ref="O74:Q74"/>
    <mergeCell ref="R74:T74"/>
    <mergeCell ref="L73:N73"/>
    <mergeCell ref="O75:Q75"/>
    <mergeCell ref="R75:T75"/>
    <mergeCell ref="E76:H76"/>
    <mergeCell ref="I76:K76"/>
    <mergeCell ref="L76:N76"/>
    <mergeCell ref="O76:Q76"/>
    <mergeCell ref="R76:T76"/>
    <mergeCell ref="L75:N75"/>
    <mergeCell ref="I73:K73"/>
    <mergeCell ref="F82:G82"/>
    <mergeCell ref="F83:G83"/>
    <mergeCell ref="B86:T86"/>
    <mergeCell ref="E84:H84"/>
    <mergeCell ref="E85:H85"/>
    <mergeCell ref="I85:K85"/>
    <mergeCell ref="L85:N85"/>
    <mergeCell ref="O85:Q85"/>
    <mergeCell ref="R85:T85"/>
    <mergeCell ref="B77:D79"/>
    <mergeCell ref="E77:H77"/>
    <mergeCell ref="F80:G80"/>
    <mergeCell ref="F81:G81"/>
    <mergeCell ref="E78:H78"/>
    <mergeCell ref="E79:H79"/>
  </mergeCells>
  <printOptions/>
  <pageMargins left="0.17" right="0.19" top="0.48" bottom="0.55" header="0.5" footer="0.5"/>
  <pageSetup horizontalDpi="600" verticalDpi="600" orientation="portrait" paperSize="9" scale="55" r:id="rId1"/>
  <colBreaks count="2" manualBreakCount="2">
    <brk id="26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80"/>
  <sheetViews>
    <sheetView zoomScalePageLayoutView="0" workbookViewId="0" topLeftCell="A4">
      <selection activeCell="E3" sqref="E3:F5"/>
    </sheetView>
  </sheetViews>
  <sheetFormatPr defaultColWidth="9.140625" defaultRowHeight="12.75"/>
  <cols>
    <col min="1" max="1" width="3.00390625" style="0" customWidth="1"/>
    <col min="2" max="2" width="2.421875" style="0" customWidth="1"/>
    <col min="5" max="5" width="6.421875" style="0" customWidth="1"/>
    <col min="6" max="6" width="3.8515625" style="0" customWidth="1"/>
    <col min="7" max="7" width="5.28125" style="0" customWidth="1"/>
    <col min="8" max="8" width="5.8515625" style="0" customWidth="1"/>
    <col min="9" max="9" width="7.140625" style="0" customWidth="1"/>
    <col min="10" max="10" width="5.57421875" style="0" customWidth="1"/>
    <col min="11" max="11" width="6.00390625" style="0" customWidth="1"/>
    <col min="12" max="12" width="7.140625" style="0" customWidth="1"/>
    <col min="13" max="14" width="6.140625" style="0" customWidth="1"/>
    <col min="15" max="15" width="7.140625" style="0" customWidth="1"/>
    <col min="16" max="17" width="6.140625" style="0" customWidth="1"/>
    <col min="18" max="18" width="7.140625" style="0" customWidth="1"/>
    <col min="19" max="20" width="6.140625" style="0" customWidth="1"/>
    <col min="21" max="21" width="7.140625" style="0" customWidth="1"/>
    <col min="22" max="23" width="6.140625" style="0" customWidth="1"/>
    <col min="24" max="24" width="7.140625" style="0" customWidth="1"/>
    <col min="25" max="26" width="6.140625" style="0" customWidth="1"/>
    <col min="27" max="27" width="7.140625" style="0" customWidth="1"/>
    <col min="28" max="29" width="6.140625" style="0" customWidth="1"/>
    <col min="30" max="30" width="7.140625" style="0" customWidth="1"/>
    <col min="31" max="32" width="6.140625" style="0" customWidth="1"/>
    <col min="33" max="33" width="7.140625" style="0" customWidth="1"/>
    <col min="34" max="35" width="6.140625" style="0" customWidth="1"/>
    <col min="36" max="36" width="7.140625" style="0" customWidth="1"/>
    <col min="37" max="38" width="6.140625" style="0" customWidth="1"/>
    <col min="39" max="39" width="7.140625" style="0" customWidth="1"/>
    <col min="40" max="41" width="6.140625" style="0" customWidth="1"/>
    <col min="42" max="42" width="7.140625" style="0" customWidth="1"/>
    <col min="43" max="44" width="6.140625" style="0" customWidth="1"/>
    <col min="45" max="45" width="7.140625" style="0" customWidth="1"/>
    <col min="46" max="47" width="6.140625" style="0" customWidth="1"/>
    <col min="48" max="48" width="7.140625" style="0" customWidth="1"/>
    <col min="49" max="50" width="6.140625" style="0" customWidth="1"/>
    <col min="51" max="51" width="7.140625" style="0" customWidth="1"/>
    <col min="52" max="53" width="6.140625" style="0" customWidth="1"/>
    <col min="54" max="54" width="7.140625" style="0" customWidth="1"/>
    <col min="55" max="56" width="6.140625" style="0" customWidth="1"/>
    <col min="57" max="57" width="7.421875" style="0" customWidth="1"/>
    <col min="58" max="59" width="6.140625" style="0" customWidth="1"/>
    <col min="60" max="60" width="7.421875" style="0" customWidth="1"/>
    <col min="61" max="62" width="6.140625" style="0" customWidth="1"/>
    <col min="63" max="63" width="7.28125" style="0" customWidth="1"/>
    <col min="64" max="65" width="6.140625" style="0" customWidth="1"/>
    <col min="66" max="66" width="7.28125" style="0" customWidth="1"/>
    <col min="67" max="68" width="6.140625" style="0" customWidth="1"/>
    <col min="69" max="69" width="7.140625" style="0" customWidth="1"/>
    <col min="70" max="71" width="6.140625" style="0" customWidth="1"/>
    <col min="72" max="72" width="7.140625" style="0" customWidth="1"/>
    <col min="73" max="74" width="6.140625" style="0" customWidth="1"/>
    <col min="75" max="75" width="7.140625" style="0" customWidth="1"/>
    <col min="76" max="77" width="6.140625" style="0" customWidth="1"/>
    <col min="78" max="78" width="7.140625" style="0" customWidth="1"/>
    <col min="79" max="80" width="6.140625" style="0" customWidth="1"/>
  </cols>
  <sheetData>
    <row r="1" spans="1:83" ht="12.75">
      <c r="A1" s="798" t="s">
        <v>171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  <c r="CA1" s="799"/>
      <c r="CB1" s="799"/>
      <c r="CC1" s="799"/>
      <c r="CD1" s="799"/>
      <c r="CE1" s="799"/>
    </row>
    <row r="2" spans="1:83" ht="13.5" thickBot="1">
      <c r="A2" s="798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799"/>
      <c r="AQ2" s="799"/>
      <c r="AR2" s="799"/>
      <c r="AS2" s="799"/>
      <c r="AT2" s="799"/>
      <c r="AU2" s="799"/>
      <c r="AV2" s="799"/>
      <c r="AW2" s="799"/>
      <c r="AX2" s="799"/>
      <c r="AY2" s="799"/>
      <c r="AZ2" s="799"/>
      <c r="BA2" s="799"/>
      <c r="BB2" s="799"/>
      <c r="BC2" s="799"/>
      <c r="BD2" s="799"/>
      <c r="BE2" s="799"/>
      <c r="BF2" s="799"/>
      <c r="BG2" s="799"/>
      <c r="BH2" s="799"/>
      <c r="BI2" s="799"/>
      <c r="BJ2" s="799"/>
      <c r="BK2" s="799"/>
      <c r="BL2" s="799"/>
      <c r="BM2" s="799"/>
      <c r="BN2" s="799"/>
      <c r="BO2" s="799"/>
      <c r="BP2" s="799"/>
      <c r="BQ2" s="799"/>
      <c r="BR2" s="799"/>
      <c r="BS2" s="799"/>
      <c r="BT2" s="799"/>
      <c r="BU2" s="799"/>
      <c r="BV2" s="799"/>
      <c r="BW2" s="799"/>
      <c r="BX2" s="799"/>
      <c r="BY2" s="799"/>
      <c r="BZ2" s="799"/>
      <c r="CA2" s="799"/>
      <c r="CB2" s="799"/>
      <c r="CC2" s="799"/>
      <c r="CD2" s="799"/>
      <c r="CE2" s="799"/>
    </row>
    <row r="3" spans="1:82" ht="12.75" customHeight="1" thickBot="1">
      <c r="A3" s="791" t="s">
        <v>0</v>
      </c>
      <c r="B3" s="708"/>
      <c r="C3" s="696"/>
      <c r="D3" s="800"/>
      <c r="E3" s="708" t="s">
        <v>1</v>
      </c>
      <c r="F3" s="800"/>
      <c r="G3" s="696" t="s">
        <v>2</v>
      </c>
      <c r="H3" s="800"/>
      <c r="I3" s="671" t="s">
        <v>141</v>
      </c>
      <c r="J3" s="672"/>
      <c r="K3" s="673"/>
      <c r="L3" s="671" t="s">
        <v>142</v>
      </c>
      <c r="M3" s="672"/>
      <c r="N3" s="673"/>
      <c r="O3" s="671" t="s">
        <v>143</v>
      </c>
      <c r="P3" s="672"/>
      <c r="Q3" s="673"/>
      <c r="R3" s="671" t="s">
        <v>114</v>
      </c>
      <c r="S3" s="672"/>
      <c r="T3" s="673"/>
      <c r="U3" s="671" t="s">
        <v>144</v>
      </c>
      <c r="V3" s="672"/>
      <c r="W3" s="673"/>
      <c r="X3" s="671" t="s">
        <v>145</v>
      </c>
      <c r="Y3" s="672"/>
      <c r="Z3" s="673"/>
      <c r="AA3" s="671" t="s">
        <v>146</v>
      </c>
      <c r="AB3" s="672"/>
      <c r="AC3" s="673"/>
      <c r="AD3" s="671" t="s">
        <v>147</v>
      </c>
      <c r="AE3" s="672"/>
      <c r="AF3" s="673"/>
      <c r="AG3" s="671" t="s">
        <v>148</v>
      </c>
      <c r="AH3" s="672"/>
      <c r="AI3" s="673"/>
      <c r="AJ3" s="671" t="s">
        <v>115</v>
      </c>
      <c r="AK3" s="672"/>
      <c r="AL3" s="673"/>
      <c r="AM3" s="671" t="s">
        <v>149</v>
      </c>
      <c r="AN3" s="672"/>
      <c r="AO3" s="673"/>
      <c r="AP3" s="671" t="s">
        <v>137</v>
      </c>
      <c r="AQ3" s="672"/>
      <c r="AR3" s="673"/>
      <c r="AS3" s="671" t="s">
        <v>150</v>
      </c>
      <c r="AT3" s="672"/>
      <c r="AU3" s="673"/>
      <c r="AV3" s="671" t="s">
        <v>151</v>
      </c>
      <c r="AW3" s="672"/>
      <c r="AX3" s="673"/>
      <c r="AY3" s="671" t="s">
        <v>152</v>
      </c>
      <c r="AZ3" s="672"/>
      <c r="BA3" s="673"/>
      <c r="BB3" s="671" t="s">
        <v>153</v>
      </c>
      <c r="BC3" s="672"/>
      <c r="BD3" s="673"/>
      <c r="BE3" s="671" t="s">
        <v>154</v>
      </c>
      <c r="BF3" s="672"/>
      <c r="BG3" s="673"/>
      <c r="BH3" s="671" t="s">
        <v>155</v>
      </c>
      <c r="BI3" s="672"/>
      <c r="BJ3" s="673"/>
      <c r="BK3" s="671" t="s">
        <v>156</v>
      </c>
      <c r="BL3" s="672"/>
      <c r="BM3" s="673"/>
      <c r="BN3" s="671" t="s">
        <v>157</v>
      </c>
      <c r="BO3" s="672"/>
      <c r="BP3" s="673"/>
      <c r="BQ3" s="671" t="s">
        <v>158</v>
      </c>
      <c r="BR3" s="672"/>
      <c r="BS3" s="673"/>
      <c r="BT3" s="671" t="s">
        <v>159</v>
      </c>
      <c r="BU3" s="672"/>
      <c r="BV3" s="673"/>
      <c r="BW3" s="671" t="s">
        <v>138</v>
      </c>
      <c r="BX3" s="672"/>
      <c r="BY3" s="673"/>
      <c r="BZ3" s="671" t="s">
        <v>160</v>
      </c>
      <c r="CA3" s="672"/>
      <c r="CB3" s="673"/>
      <c r="CC3" s="225"/>
      <c r="CD3" s="225"/>
    </row>
    <row r="4" spans="1:82" ht="12.75" customHeight="1">
      <c r="A4" s="792"/>
      <c r="B4" s="700"/>
      <c r="C4" s="701"/>
      <c r="D4" s="702"/>
      <c r="E4" s="700"/>
      <c r="F4" s="702"/>
      <c r="G4" s="701"/>
      <c r="H4" s="701"/>
      <c r="I4" s="232" t="s">
        <v>3</v>
      </c>
      <c r="J4" s="233" t="s">
        <v>4</v>
      </c>
      <c r="K4" s="234" t="s">
        <v>5</v>
      </c>
      <c r="L4" s="232" t="s">
        <v>3</v>
      </c>
      <c r="M4" s="233" t="s">
        <v>4</v>
      </c>
      <c r="N4" s="235" t="s">
        <v>5</v>
      </c>
      <c r="O4" s="232" t="s">
        <v>3</v>
      </c>
      <c r="P4" s="233" t="s">
        <v>4</v>
      </c>
      <c r="Q4" s="234" t="s">
        <v>5</v>
      </c>
      <c r="R4" s="232" t="s">
        <v>3</v>
      </c>
      <c r="S4" s="233" t="s">
        <v>4</v>
      </c>
      <c r="T4" s="234" t="s">
        <v>5</v>
      </c>
      <c r="U4" s="232" t="s">
        <v>3</v>
      </c>
      <c r="V4" s="233" t="s">
        <v>4</v>
      </c>
      <c r="W4" s="234" t="s">
        <v>5</v>
      </c>
      <c r="X4" s="232" t="s">
        <v>3</v>
      </c>
      <c r="Y4" s="233" t="s">
        <v>4</v>
      </c>
      <c r="Z4" s="235" t="s">
        <v>5</v>
      </c>
      <c r="AA4" s="232" t="s">
        <v>3</v>
      </c>
      <c r="AB4" s="233" t="s">
        <v>4</v>
      </c>
      <c r="AC4" s="234" t="s">
        <v>5</v>
      </c>
      <c r="AD4" s="232" t="s">
        <v>3</v>
      </c>
      <c r="AE4" s="233" t="s">
        <v>4</v>
      </c>
      <c r="AF4" s="234" t="s">
        <v>5</v>
      </c>
      <c r="AG4" s="232" t="s">
        <v>3</v>
      </c>
      <c r="AH4" s="233" t="s">
        <v>4</v>
      </c>
      <c r="AI4" s="234" t="s">
        <v>5</v>
      </c>
      <c r="AJ4" s="232" t="s">
        <v>3</v>
      </c>
      <c r="AK4" s="233" t="s">
        <v>4</v>
      </c>
      <c r="AL4" s="235" t="s">
        <v>5</v>
      </c>
      <c r="AM4" s="232" t="s">
        <v>3</v>
      </c>
      <c r="AN4" s="233" t="s">
        <v>4</v>
      </c>
      <c r="AO4" s="234" t="s">
        <v>5</v>
      </c>
      <c r="AP4" s="232" t="s">
        <v>3</v>
      </c>
      <c r="AQ4" s="233" t="s">
        <v>4</v>
      </c>
      <c r="AR4" s="234" t="s">
        <v>5</v>
      </c>
      <c r="AS4" s="232" t="s">
        <v>3</v>
      </c>
      <c r="AT4" s="233" t="s">
        <v>4</v>
      </c>
      <c r="AU4" s="234" t="s">
        <v>5</v>
      </c>
      <c r="AV4" s="232" t="s">
        <v>3</v>
      </c>
      <c r="AW4" s="233" t="s">
        <v>4</v>
      </c>
      <c r="AX4" s="235" t="s">
        <v>5</v>
      </c>
      <c r="AY4" s="232" t="s">
        <v>3</v>
      </c>
      <c r="AZ4" s="233" t="s">
        <v>4</v>
      </c>
      <c r="BA4" s="234" t="s">
        <v>5</v>
      </c>
      <c r="BB4" s="232" t="s">
        <v>3</v>
      </c>
      <c r="BC4" s="233" t="s">
        <v>4</v>
      </c>
      <c r="BD4" s="234" t="s">
        <v>5</v>
      </c>
      <c r="BE4" s="232" t="s">
        <v>3</v>
      </c>
      <c r="BF4" s="233" t="s">
        <v>4</v>
      </c>
      <c r="BG4" s="234" t="s">
        <v>5</v>
      </c>
      <c r="BH4" s="232" t="s">
        <v>3</v>
      </c>
      <c r="BI4" s="233" t="s">
        <v>4</v>
      </c>
      <c r="BJ4" s="235" t="s">
        <v>5</v>
      </c>
      <c r="BK4" s="232" t="s">
        <v>3</v>
      </c>
      <c r="BL4" s="233" t="s">
        <v>4</v>
      </c>
      <c r="BM4" s="234" t="s">
        <v>5</v>
      </c>
      <c r="BN4" s="232" t="s">
        <v>3</v>
      </c>
      <c r="BO4" s="233" t="s">
        <v>4</v>
      </c>
      <c r="BP4" s="234" t="s">
        <v>5</v>
      </c>
      <c r="BQ4" s="232" t="s">
        <v>3</v>
      </c>
      <c r="BR4" s="233" t="s">
        <v>4</v>
      </c>
      <c r="BS4" s="234" t="s">
        <v>5</v>
      </c>
      <c r="BT4" s="232" t="s">
        <v>3</v>
      </c>
      <c r="BU4" s="233" t="s">
        <v>4</v>
      </c>
      <c r="BV4" s="235" t="s">
        <v>5</v>
      </c>
      <c r="BW4" s="232" t="s">
        <v>3</v>
      </c>
      <c r="BX4" s="233" t="s">
        <v>4</v>
      </c>
      <c r="BY4" s="234" t="s">
        <v>5</v>
      </c>
      <c r="BZ4" s="232" t="s">
        <v>3</v>
      </c>
      <c r="CA4" s="233" t="s">
        <v>4</v>
      </c>
      <c r="CB4" s="234" t="s">
        <v>5</v>
      </c>
      <c r="CC4" s="225"/>
      <c r="CD4" s="225"/>
    </row>
    <row r="5" spans="1:82" ht="12.75" customHeight="1" thickBot="1">
      <c r="A5" s="792"/>
      <c r="B5" s="796"/>
      <c r="C5" s="699"/>
      <c r="D5" s="797"/>
      <c r="E5" s="796"/>
      <c r="F5" s="797"/>
      <c r="G5" s="699"/>
      <c r="H5" s="699"/>
      <c r="I5" s="236" t="s">
        <v>6</v>
      </c>
      <c r="J5" s="237" t="s">
        <v>7</v>
      </c>
      <c r="K5" s="238" t="s">
        <v>8</v>
      </c>
      <c r="L5" s="236" t="s">
        <v>6</v>
      </c>
      <c r="M5" s="237" t="s">
        <v>7</v>
      </c>
      <c r="N5" s="239" t="s">
        <v>8</v>
      </c>
      <c r="O5" s="236" t="s">
        <v>6</v>
      </c>
      <c r="P5" s="237" t="s">
        <v>7</v>
      </c>
      <c r="Q5" s="238" t="s">
        <v>8</v>
      </c>
      <c r="R5" s="236" t="s">
        <v>6</v>
      </c>
      <c r="S5" s="237" t="s">
        <v>7</v>
      </c>
      <c r="T5" s="238" t="s">
        <v>8</v>
      </c>
      <c r="U5" s="236" t="s">
        <v>6</v>
      </c>
      <c r="V5" s="237" t="s">
        <v>7</v>
      </c>
      <c r="W5" s="238" t="s">
        <v>8</v>
      </c>
      <c r="X5" s="236" t="s">
        <v>6</v>
      </c>
      <c r="Y5" s="237" t="s">
        <v>7</v>
      </c>
      <c r="Z5" s="239" t="s">
        <v>8</v>
      </c>
      <c r="AA5" s="236" t="s">
        <v>6</v>
      </c>
      <c r="AB5" s="237" t="s">
        <v>7</v>
      </c>
      <c r="AC5" s="238" t="s">
        <v>8</v>
      </c>
      <c r="AD5" s="236" t="s">
        <v>6</v>
      </c>
      <c r="AE5" s="237" t="s">
        <v>7</v>
      </c>
      <c r="AF5" s="238" t="s">
        <v>8</v>
      </c>
      <c r="AG5" s="236" t="s">
        <v>6</v>
      </c>
      <c r="AH5" s="237" t="s">
        <v>7</v>
      </c>
      <c r="AI5" s="238" t="s">
        <v>8</v>
      </c>
      <c r="AJ5" s="236" t="s">
        <v>6</v>
      </c>
      <c r="AK5" s="237" t="s">
        <v>7</v>
      </c>
      <c r="AL5" s="239" t="s">
        <v>8</v>
      </c>
      <c r="AM5" s="236" t="s">
        <v>6</v>
      </c>
      <c r="AN5" s="237" t="s">
        <v>7</v>
      </c>
      <c r="AO5" s="238" t="s">
        <v>8</v>
      </c>
      <c r="AP5" s="236" t="s">
        <v>6</v>
      </c>
      <c r="AQ5" s="237" t="s">
        <v>7</v>
      </c>
      <c r="AR5" s="238" t="s">
        <v>8</v>
      </c>
      <c r="AS5" s="236" t="s">
        <v>6</v>
      </c>
      <c r="AT5" s="237" t="s">
        <v>7</v>
      </c>
      <c r="AU5" s="238" t="s">
        <v>8</v>
      </c>
      <c r="AV5" s="236" t="s">
        <v>6</v>
      </c>
      <c r="AW5" s="237" t="s">
        <v>7</v>
      </c>
      <c r="AX5" s="239" t="s">
        <v>8</v>
      </c>
      <c r="AY5" s="236" t="s">
        <v>6</v>
      </c>
      <c r="AZ5" s="237" t="s">
        <v>7</v>
      </c>
      <c r="BA5" s="238" t="s">
        <v>8</v>
      </c>
      <c r="BB5" s="236" t="s">
        <v>6</v>
      </c>
      <c r="BC5" s="237" t="s">
        <v>7</v>
      </c>
      <c r="BD5" s="238" t="s">
        <v>8</v>
      </c>
      <c r="BE5" s="236" t="s">
        <v>6</v>
      </c>
      <c r="BF5" s="237" t="s">
        <v>7</v>
      </c>
      <c r="BG5" s="238" t="s">
        <v>8</v>
      </c>
      <c r="BH5" s="236" t="s">
        <v>6</v>
      </c>
      <c r="BI5" s="237" t="s">
        <v>7</v>
      </c>
      <c r="BJ5" s="239" t="s">
        <v>8</v>
      </c>
      <c r="BK5" s="236" t="s">
        <v>6</v>
      </c>
      <c r="BL5" s="237" t="s">
        <v>7</v>
      </c>
      <c r="BM5" s="238" t="s">
        <v>8</v>
      </c>
      <c r="BN5" s="236" t="s">
        <v>6</v>
      </c>
      <c r="BO5" s="237" t="s">
        <v>7</v>
      </c>
      <c r="BP5" s="238" t="s">
        <v>8</v>
      </c>
      <c r="BQ5" s="236" t="s">
        <v>6</v>
      </c>
      <c r="BR5" s="237" t="s">
        <v>7</v>
      </c>
      <c r="BS5" s="238" t="s">
        <v>8</v>
      </c>
      <c r="BT5" s="236" t="s">
        <v>6</v>
      </c>
      <c r="BU5" s="237" t="s">
        <v>7</v>
      </c>
      <c r="BV5" s="239" t="s">
        <v>8</v>
      </c>
      <c r="BW5" s="236" t="s">
        <v>6</v>
      </c>
      <c r="BX5" s="237" t="s">
        <v>7</v>
      </c>
      <c r="BY5" s="238" t="s">
        <v>8</v>
      </c>
      <c r="BZ5" s="236" t="s">
        <v>6</v>
      </c>
      <c r="CA5" s="237" t="s">
        <v>7</v>
      </c>
      <c r="CB5" s="238" t="s">
        <v>8</v>
      </c>
      <c r="CC5" s="225"/>
      <c r="CD5" s="225"/>
    </row>
    <row r="6" spans="1:80" ht="12.75" customHeight="1">
      <c r="A6" s="792"/>
      <c r="B6" s="791" t="s">
        <v>9</v>
      </c>
      <c r="C6" s="240"/>
      <c r="D6" s="241" t="s">
        <v>10</v>
      </c>
      <c r="E6" s="794"/>
      <c r="F6" s="795"/>
      <c r="G6" s="242" t="s">
        <v>172</v>
      </c>
      <c r="H6" s="242">
        <v>0.0448</v>
      </c>
      <c r="I6" s="104"/>
      <c r="J6" s="243"/>
      <c r="K6" s="105"/>
      <c r="L6" s="104"/>
      <c r="M6" s="243"/>
      <c r="N6" s="105"/>
      <c r="O6" s="104"/>
      <c r="P6" s="243"/>
      <c r="Q6" s="105"/>
      <c r="R6" s="104"/>
      <c r="S6" s="243"/>
      <c r="T6" s="105"/>
      <c r="U6" s="104"/>
      <c r="V6" s="243"/>
      <c r="W6" s="105"/>
      <c r="X6" s="104"/>
      <c r="Y6" s="243"/>
      <c r="Z6" s="105"/>
      <c r="AA6" s="104"/>
      <c r="AB6" s="243"/>
      <c r="AC6" s="105"/>
      <c r="AD6" s="104"/>
      <c r="AE6" s="243"/>
      <c r="AF6" s="105"/>
      <c r="AG6" s="104"/>
      <c r="AH6" s="243"/>
      <c r="AI6" s="105"/>
      <c r="AJ6" s="104"/>
      <c r="AK6" s="243"/>
      <c r="AL6" s="105"/>
      <c r="AM6" s="104"/>
      <c r="AN6" s="243"/>
      <c r="AO6" s="105"/>
      <c r="AP6" s="104"/>
      <c r="AQ6" s="243"/>
      <c r="AR6" s="105"/>
      <c r="AS6" s="104"/>
      <c r="AT6" s="243"/>
      <c r="AU6" s="105"/>
      <c r="AV6" s="104"/>
      <c r="AW6" s="243"/>
      <c r="AX6" s="105"/>
      <c r="AY6" s="104"/>
      <c r="AZ6" s="243"/>
      <c r="BA6" s="105"/>
      <c r="BB6" s="104"/>
      <c r="BC6" s="243"/>
      <c r="BD6" s="105"/>
      <c r="BE6" s="104"/>
      <c r="BF6" s="243"/>
      <c r="BG6" s="105"/>
      <c r="BH6" s="104"/>
      <c r="BI6" s="243"/>
      <c r="BJ6" s="105"/>
      <c r="BK6" s="104"/>
      <c r="BL6" s="243"/>
      <c r="BM6" s="105"/>
      <c r="BN6" s="104"/>
      <c r="BO6" s="243"/>
      <c r="BP6" s="105"/>
      <c r="BQ6" s="104"/>
      <c r="BR6" s="243"/>
      <c r="BS6" s="105"/>
      <c r="BT6" s="104"/>
      <c r="BU6" s="243"/>
      <c r="BV6" s="105"/>
      <c r="BW6" s="104"/>
      <c r="BX6" s="243"/>
      <c r="BY6" s="105"/>
      <c r="BZ6" s="104"/>
      <c r="CA6" s="243"/>
      <c r="CB6" s="105"/>
    </row>
    <row r="7" spans="1:80" ht="12.75" customHeight="1">
      <c r="A7" s="792"/>
      <c r="B7" s="792"/>
      <c r="C7" s="244" t="s">
        <v>12</v>
      </c>
      <c r="D7" s="245"/>
      <c r="E7" s="784"/>
      <c r="F7" s="785"/>
      <c r="G7" s="248" t="s">
        <v>173</v>
      </c>
      <c r="H7" s="248">
        <v>0.148</v>
      </c>
      <c r="I7" s="249"/>
      <c r="J7" s="228"/>
      <c r="K7" s="250"/>
      <c r="L7" s="249"/>
      <c r="M7" s="228"/>
      <c r="N7" s="250"/>
      <c r="O7" s="249"/>
      <c r="P7" s="228"/>
      <c r="Q7" s="250"/>
      <c r="R7" s="249"/>
      <c r="S7" s="228"/>
      <c r="T7" s="250"/>
      <c r="U7" s="249"/>
      <c r="V7" s="228"/>
      <c r="W7" s="250"/>
      <c r="X7" s="249"/>
      <c r="Y7" s="228"/>
      <c r="Z7" s="250"/>
      <c r="AA7" s="249"/>
      <c r="AB7" s="228"/>
      <c r="AC7" s="250"/>
      <c r="AD7" s="249"/>
      <c r="AE7" s="228"/>
      <c r="AF7" s="250"/>
      <c r="AG7" s="249"/>
      <c r="AH7" s="228"/>
      <c r="AI7" s="250"/>
      <c r="AJ7" s="249"/>
      <c r="AK7" s="228"/>
      <c r="AL7" s="250"/>
      <c r="AM7" s="249"/>
      <c r="AN7" s="228"/>
      <c r="AO7" s="250"/>
      <c r="AP7" s="249"/>
      <c r="AQ7" s="228"/>
      <c r="AR7" s="250"/>
      <c r="AS7" s="249"/>
      <c r="AT7" s="228"/>
      <c r="AU7" s="250"/>
      <c r="AV7" s="249"/>
      <c r="AW7" s="228"/>
      <c r="AX7" s="250"/>
      <c r="AY7" s="249"/>
      <c r="AZ7" s="228"/>
      <c r="BA7" s="250"/>
      <c r="BB7" s="249"/>
      <c r="BC7" s="228"/>
      <c r="BD7" s="250"/>
      <c r="BE7" s="249"/>
      <c r="BF7" s="228"/>
      <c r="BG7" s="250"/>
      <c r="BH7" s="249"/>
      <c r="BI7" s="228"/>
      <c r="BJ7" s="250"/>
      <c r="BK7" s="249"/>
      <c r="BL7" s="228"/>
      <c r="BM7" s="250"/>
      <c r="BN7" s="249"/>
      <c r="BO7" s="228"/>
      <c r="BP7" s="250"/>
      <c r="BQ7" s="249"/>
      <c r="BR7" s="228"/>
      <c r="BS7" s="250"/>
      <c r="BT7" s="249"/>
      <c r="BU7" s="228"/>
      <c r="BV7" s="250"/>
      <c r="BW7" s="249"/>
      <c r="BX7" s="228"/>
      <c r="BY7" s="250"/>
      <c r="BZ7" s="249"/>
      <c r="CA7" s="228"/>
      <c r="CB7" s="250"/>
    </row>
    <row r="8" spans="1:82" ht="12.75" customHeight="1" thickBot="1">
      <c r="A8" s="792"/>
      <c r="B8" s="792"/>
      <c r="C8" s="244">
        <v>40</v>
      </c>
      <c r="D8" s="251" t="s">
        <v>13</v>
      </c>
      <c r="E8" s="796" t="s">
        <v>113</v>
      </c>
      <c r="F8" s="797"/>
      <c r="G8" s="252"/>
      <c r="H8" s="252"/>
      <c r="I8" s="253">
        <f>I40</f>
        <v>1080.0307492552145</v>
      </c>
      <c r="J8" s="254">
        <f>J40</f>
        <v>10.554</v>
      </c>
      <c r="K8" s="255"/>
      <c r="L8" s="253">
        <f>L40</f>
        <v>1050.802271521506</v>
      </c>
      <c r="M8" s="254">
        <f>M40</f>
        <v>10.434</v>
      </c>
      <c r="N8" s="255"/>
      <c r="O8" s="253">
        <f>O40</f>
        <v>1029.485440570891</v>
      </c>
      <c r="P8" s="254">
        <f>P40</f>
        <v>10.110000000000001</v>
      </c>
      <c r="Q8" s="255"/>
      <c r="R8" s="253">
        <f>R40</f>
        <v>989.7723523589574</v>
      </c>
      <c r="S8" s="254">
        <f>S40</f>
        <v>9.828000000000001</v>
      </c>
      <c r="T8" s="255"/>
      <c r="U8" s="253">
        <f>U40</f>
        <v>980.1042463530093</v>
      </c>
      <c r="V8" s="254">
        <f>V40</f>
        <v>9.732</v>
      </c>
      <c r="W8" s="255"/>
      <c r="X8" s="253">
        <f>X40</f>
        <v>983.7297861052398</v>
      </c>
      <c r="Y8" s="254">
        <f>Y40</f>
        <v>9.767999999999999</v>
      </c>
      <c r="Z8" s="255"/>
      <c r="AA8" s="253">
        <f>AA40</f>
        <v>1027.236263132007</v>
      </c>
      <c r="AB8" s="254">
        <f>AB40</f>
        <v>10.200000000000001</v>
      </c>
      <c r="AC8" s="255"/>
      <c r="AD8" s="253">
        <f>AD40</f>
        <v>1054.401088165955</v>
      </c>
      <c r="AE8" s="254">
        <f>AE40</f>
        <v>10.530000000000001</v>
      </c>
      <c r="AF8" s="255"/>
      <c r="AG8" s="253">
        <f>AG40</f>
        <v>1124.2020363872628</v>
      </c>
      <c r="AH8" s="254">
        <f>AH40</f>
        <v>11.046</v>
      </c>
      <c r="AI8" s="255"/>
      <c r="AJ8" s="253">
        <f>AJ40</f>
        <v>1182.1007112768907</v>
      </c>
      <c r="AK8" s="254">
        <f>AK40</f>
        <v>11.49</v>
      </c>
      <c r="AL8" s="255"/>
      <c r="AM8" s="253">
        <f>AM40</f>
        <v>1202.9755631085866</v>
      </c>
      <c r="AN8" s="254">
        <f>AN40</f>
        <v>11.82</v>
      </c>
      <c r="AO8" s="255"/>
      <c r="AP8" s="253">
        <f>AP40</f>
        <v>1201.853830212066</v>
      </c>
      <c r="AQ8" s="254">
        <f>AQ40</f>
        <v>11.682</v>
      </c>
      <c r="AR8" s="255"/>
      <c r="AS8" s="253">
        <f>AS40</f>
        <v>1162.0621810130153</v>
      </c>
      <c r="AT8" s="254">
        <f>AT40</f>
        <v>11.418</v>
      </c>
      <c r="AU8" s="255"/>
      <c r="AV8" s="253">
        <f>AV40</f>
        <v>1179.1603108440004</v>
      </c>
      <c r="AW8" s="254">
        <f>AW40</f>
        <v>11.586</v>
      </c>
      <c r="AX8" s="255"/>
      <c r="AY8" s="253">
        <f>AY40</f>
        <v>1186.5898553538927</v>
      </c>
      <c r="AZ8" s="254">
        <f>AZ40</f>
        <v>11.659</v>
      </c>
      <c r="BA8" s="255"/>
      <c r="BB8" s="253">
        <f>BB40</f>
        <v>1168.5204420089578</v>
      </c>
      <c r="BC8" s="254">
        <f>BC40</f>
        <v>11.358</v>
      </c>
      <c r="BD8" s="255"/>
      <c r="BE8" s="253">
        <f>BE40</f>
        <v>1150.6191779739556</v>
      </c>
      <c r="BF8" s="254">
        <f>BF40</f>
        <v>11.184000000000003</v>
      </c>
      <c r="BG8" s="255"/>
      <c r="BH8" s="253">
        <f>BH40</f>
        <v>1129.7649679531523</v>
      </c>
      <c r="BI8" s="254">
        <f>BI40</f>
        <v>11.04</v>
      </c>
      <c r="BJ8" s="255"/>
      <c r="BK8" s="253">
        <f>BK40</f>
        <v>1106.5529963171582</v>
      </c>
      <c r="BL8" s="254">
        <f>BL40</f>
        <v>10.932000000000002</v>
      </c>
      <c r="BM8" s="255"/>
      <c r="BN8" s="253">
        <f>BN40</f>
        <v>1080.4378597410673</v>
      </c>
      <c r="BO8" s="254">
        <f>BO40</f>
        <v>10.674000000000001</v>
      </c>
      <c r="BP8" s="255"/>
      <c r="BQ8" s="253">
        <f>BQ40</f>
        <v>1088.839240887639</v>
      </c>
      <c r="BR8" s="254">
        <f>BR40</f>
        <v>10.757000000000003</v>
      </c>
      <c r="BS8" s="255"/>
      <c r="BT8" s="253">
        <f>BT40</f>
        <v>1099.9736014433372</v>
      </c>
      <c r="BU8" s="254">
        <f>BU40</f>
        <v>10.867</v>
      </c>
      <c r="BV8" s="255"/>
      <c r="BW8" s="253">
        <f>BW40</f>
        <v>1110.1969688626596</v>
      </c>
      <c r="BX8" s="254">
        <f>BX40</f>
        <v>10.968</v>
      </c>
      <c r="BY8" s="255"/>
      <c r="BZ8" s="253">
        <f>BZ40</f>
        <v>1112.436447309427</v>
      </c>
      <c r="CA8" s="254">
        <f>CA40</f>
        <v>11.046</v>
      </c>
      <c r="CB8" s="255"/>
      <c r="CC8" s="156"/>
      <c r="CD8" s="156"/>
    </row>
    <row r="9" spans="1:82" ht="12.75" customHeight="1" thickBot="1">
      <c r="A9" s="792"/>
      <c r="B9" s="792"/>
      <c r="C9" s="256" t="s">
        <v>16</v>
      </c>
      <c r="D9" s="257" t="s">
        <v>17</v>
      </c>
      <c r="E9" s="788"/>
      <c r="F9" s="695"/>
      <c r="G9" s="789"/>
      <c r="H9" s="790"/>
      <c r="I9" s="779">
        <v>10</v>
      </c>
      <c r="J9" s="780"/>
      <c r="K9" s="781"/>
      <c r="L9" s="779">
        <v>10</v>
      </c>
      <c r="M9" s="780"/>
      <c r="N9" s="781"/>
      <c r="O9" s="779">
        <v>10</v>
      </c>
      <c r="P9" s="780"/>
      <c r="Q9" s="781"/>
      <c r="R9" s="779">
        <v>10</v>
      </c>
      <c r="S9" s="780"/>
      <c r="T9" s="781"/>
      <c r="U9" s="779">
        <v>10</v>
      </c>
      <c r="V9" s="780"/>
      <c r="W9" s="781"/>
      <c r="X9" s="779">
        <v>10</v>
      </c>
      <c r="Y9" s="780"/>
      <c r="Z9" s="781"/>
      <c r="AA9" s="779">
        <v>10</v>
      </c>
      <c r="AB9" s="780"/>
      <c r="AC9" s="781"/>
      <c r="AD9" s="779">
        <v>10</v>
      </c>
      <c r="AE9" s="780"/>
      <c r="AF9" s="781"/>
      <c r="AG9" s="779">
        <v>10</v>
      </c>
      <c r="AH9" s="780"/>
      <c r="AI9" s="781"/>
      <c r="AJ9" s="779">
        <v>10</v>
      </c>
      <c r="AK9" s="780"/>
      <c r="AL9" s="781"/>
      <c r="AM9" s="779">
        <v>10</v>
      </c>
      <c r="AN9" s="780"/>
      <c r="AO9" s="781"/>
      <c r="AP9" s="779">
        <v>10</v>
      </c>
      <c r="AQ9" s="780"/>
      <c r="AR9" s="781"/>
      <c r="AS9" s="779">
        <v>10</v>
      </c>
      <c r="AT9" s="780"/>
      <c r="AU9" s="781"/>
      <c r="AV9" s="779">
        <v>10</v>
      </c>
      <c r="AW9" s="780"/>
      <c r="AX9" s="781"/>
      <c r="AY9" s="779">
        <v>10</v>
      </c>
      <c r="AZ9" s="780"/>
      <c r="BA9" s="781"/>
      <c r="BB9" s="779">
        <v>10</v>
      </c>
      <c r="BC9" s="780"/>
      <c r="BD9" s="781"/>
      <c r="BE9" s="779">
        <v>10</v>
      </c>
      <c r="BF9" s="780"/>
      <c r="BG9" s="781"/>
      <c r="BH9" s="779">
        <v>10</v>
      </c>
      <c r="BI9" s="780"/>
      <c r="BJ9" s="781"/>
      <c r="BK9" s="779">
        <v>10</v>
      </c>
      <c r="BL9" s="780"/>
      <c r="BM9" s="781"/>
      <c r="BN9" s="779">
        <v>10</v>
      </c>
      <c r="BO9" s="780"/>
      <c r="BP9" s="781"/>
      <c r="BQ9" s="779">
        <v>10</v>
      </c>
      <c r="BR9" s="780"/>
      <c r="BS9" s="781"/>
      <c r="BT9" s="779">
        <v>10</v>
      </c>
      <c r="BU9" s="780"/>
      <c r="BV9" s="781"/>
      <c r="BW9" s="779">
        <v>10</v>
      </c>
      <c r="BX9" s="780"/>
      <c r="BY9" s="781"/>
      <c r="BZ9" s="779">
        <v>10</v>
      </c>
      <c r="CA9" s="780"/>
      <c r="CB9" s="781"/>
      <c r="CC9" s="156"/>
      <c r="CD9" s="156"/>
    </row>
    <row r="10" spans="1:82" ht="12.75" customHeight="1">
      <c r="A10" s="792"/>
      <c r="B10" s="792"/>
      <c r="C10" s="240"/>
      <c r="D10" s="258" t="s">
        <v>10</v>
      </c>
      <c r="E10" s="782"/>
      <c r="F10" s="783"/>
      <c r="G10" s="259" t="s">
        <v>172</v>
      </c>
      <c r="H10" s="242">
        <v>0.04788</v>
      </c>
      <c r="I10" s="261"/>
      <c r="J10" s="262"/>
      <c r="K10" s="263"/>
      <c r="L10" s="261"/>
      <c r="M10" s="262"/>
      <c r="N10" s="263"/>
      <c r="O10" s="261"/>
      <c r="P10" s="262"/>
      <c r="Q10" s="263"/>
      <c r="R10" s="261"/>
      <c r="S10" s="264"/>
      <c r="T10" s="263"/>
      <c r="U10" s="261"/>
      <c r="V10" s="262"/>
      <c r="W10" s="263"/>
      <c r="X10" s="261"/>
      <c r="Y10" s="262"/>
      <c r="Z10" s="263"/>
      <c r="AA10" s="261"/>
      <c r="AB10" s="262"/>
      <c r="AC10" s="263"/>
      <c r="AD10" s="261"/>
      <c r="AE10" s="264"/>
      <c r="AF10" s="263"/>
      <c r="AG10" s="261"/>
      <c r="AH10" s="262"/>
      <c r="AI10" s="263"/>
      <c r="AJ10" s="261"/>
      <c r="AK10" s="262"/>
      <c r="AL10" s="263"/>
      <c r="AM10" s="261"/>
      <c r="AN10" s="262"/>
      <c r="AO10" s="263"/>
      <c r="AP10" s="261"/>
      <c r="AQ10" s="264"/>
      <c r="AR10" s="263"/>
      <c r="AS10" s="261"/>
      <c r="AT10" s="262"/>
      <c r="AU10" s="263"/>
      <c r="AV10" s="261"/>
      <c r="AW10" s="262"/>
      <c r="AX10" s="263"/>
      <c r="AY10" s="261"/>
      <c r="AZ10" s="262"/>
      <c r="BA10" s="263"/>
      <c r="BB10" s="261"/>
      <c r="BC10" s="264"/>
      <c r="BD10" s="263"/>
      <c r="BE10" s="261"/>
      <c r="BF10" s="262"/>
      <c r="BG10" s="263"/>
      <c r="BH10" s="261"/>
      <c r="BI10" s="262"/>
      <c r="BJ10" s="263"/>
      <c r="BK10" s="261"/>
      <c r="BL10" s="262"/>
      <c r="BM10" s="263"/>
      <c r="BN10" s="261"/>
      <c r="BO10" s="264"/>
      <c r="BP10" s="263"/>
      <c r="BQ10" s="261"/>
      <c r="BR10" s="262"/>
      <c r="BS10" s="263"/>
      <c r="BT10" s="261"/>
      <c r="BU10" s="262"/>
      <c r="BV10" s="263"/>
      <c r="BW10" s="261"/>
      <c r="BX10" s="262"/>
      <c r="BY10" s="263"/>
      <c r="BZ10" s="261"/>
      <c r="CA10" s="264"/>
      <c r="CB10" s="263"/>
      <c r="CC10" s="156"/>
      <c r="CD10" s="156"/>
    </row>
    <row r="11" spans="1:82" ht="12.75" customHeight="1">
      <c r="A11" s="792"/>
      <c r="B11" s="792"/>
      <c r="C11" s="244" t="s">
        <v>18</v>
      </c>
      <c r="D11" s="265"/>
      <c r="E11" s="784"/>
      <c r="F11" s="785"/>
      <c r="G11" s="246" t="s">
        <v>173</v>
      </c>
      <c r="H11" s="248">
        <v>0.192</v>
      </c>
      <c r="I11" s="266"/>
      <c r="J11" s="267"/>
      <c r="K11" s="268"/>
      <c r="L11" s="266"/>
      <c r="M11" s="267"/>
      <c r="N11" s="268"/>
      <c r="O11" s="266"/>
      <c r="P11" s="267"/>
      <c r="Q11" s="268"/>
      <c r="R11" s="266"/>
      <c r="S11" s="267"/>
      <c r="T11" s="268"/>
      <c r="U11" s="266"/>
      <c r="V11" s="267"/>
      <c r="W11" s="268"/>
      <c r="X11" s="266"/>
      <c r="Y11" s="267"/>
      <c r="Z11" s="268"/>
      <c r="AA11" s="266"/>
      <c r="AB11" s="267"/>
      <c r="AC11" s="268"/>
      <c r="AD11" s="266"/>
      <c r="AE11" s="267"/>
      <c r="AF11" s="268"/>
      <c r="AG11" s="266"/>
      <c r="AH11" s="267"/>
      <c r="AI11" s="268"/>
      <c r="AJ11" s="266"/>
      <c r="AK11" s="267"/>
      <c r="AL11" s="268"/>
      <c r="AM11" s="266"/>
      <c r="AN11" s="267"/>
      <c r="AO11" s="268"/>
      <c r="AP11" s="266"/>
      <c r="AQ11" s="267"/>
      <c r="AR11" s="268"/>
      <c r="AS11" s="266"/>
      <c r="AT11" s="267"/>
      <c r="AU11" s="268"/>
      <c r="AV11" s="266"/>
      <c r="AW11" s="267"/>
      <c r="AX11" s="268"/>
      <c r="AY11" s="266"/>
      <c r="AZ11" s="267"/>
      <c r="BA11" s="268"/>
      <c r="BB11" s="266"/>
      <c r="BC11" s="267"/>
      <c r="BD11" s="268"/>
      <c r="BE11" s="266"/>
      <c r="BF11" s="267"/>
      <c r="BG11" s="268"/>
      <c r="BH11" s="266"/>
      <c r="BI11" s="267"/>
      <c r="BJ11" s="268"/>
      <c r="BK11" s="266"/>
      <c r="BL11" s="267"/>
      <c r="BM11" s="268"/>
      <c r="BN11" s="266"/>
      <c r="BO11" s="267"/>
      <c r="BP11" s="268"/>
      <c r="BQ11" s="266"/>
      <c r="BR11" s="267"/>
      <c r="BS11" s="268"/>
      <c r="BT11" s="266"/>
      <c r="BU11" s="267"/>
      <c r="BV11" s="268"/>
      <c r="BW11" s="266"/>
      <c r="BX11" s="267"/>
      <c r="BY11" s="268"/>
      <c r="BZ11" s="266"/>
      <c r="CA11" s="267"/>
      <c r="CB11" s="268"/>
      <c r="CC11" s="156"/>
      <c r="CD11" s="156"/>
    </row>
    <row r="12" spans="1:82" ht="12.75" customHeight="1" thickBot="1">
      <c r="A12" s="792"/>
      <c r="B12" s="792"/>
      <c r="C12" s="244">
        <v>40</v>
      </c>
      <c r="D12" s="269" t="s">
        <v>19</v>
      </c>
      <c r="E12" s="786" t="s">
        <v>174</v>
      </c>
      <c r="F12" s="787"/>
      <c r="G12" s="252"/>
      <c r="H12" s="252"/>
      <c r="I12" s="272">
        <f>I60</f>
        <v>749.9479938891166</v>
      </c>
      <c r="J12" s="254">
        <f>J60</f>
        <v>6.791999999999999</v>
      </c>
      <c r="K12" s="273"/>
      <c r="L12" s="272">
        <f>L60</f>
        <v>782.0423524811515</v>
      </c>
      <c r="M12" s="254">
        <f>M60</f>
        <v>6.912</v>
      </c>
      <c r="N12" s="273"/>
      <c r="O12" s="272">
        <f>O60</f>
        <v>742.9998417437159</v>
      </c>
      <c r="P12" s="254">
        <f>P60</f>
        <v>6.648</v>
      </c>
      <c r="Q12" s="273"/>
      <c r="R12" s="272">
        <f>R60</f>
        <v>752.8515355048585</v>
      </c>
      <c r="S12" s="254">
        <f>S60</f>
        <v>6.654</v>
      </c>
      <c r="T12" s="274"/>
      <c r="U12" s="272">
        <f>U60</f>
        <v>748.7783982523526</v>
      </c>
      <c r="V12" s="254">
        <f>V60</f>
        <v>6.617999999999999</v>
      </c>
      <c r="W12" s="273"/>
      <c r="X12" s="272">
        <f>X60</f>
        <v>743.670419218214</v>
      </c>
      <c r="Y12" s="254">
        <f>Y60</f>
        <v>6.653999999999999</v>
      </c>
      <c r="Z12" s="273"/>
      <c r="AA12" s="272">
        <f>AA60</f>
        <v>755.9104779394718</v>
      </c>
      <c r="AB12" s="254">
        <f>AB60</f>
        <v>6.846</v>
      </c>
      <c r="AC12" s="273"/>
      <c r="AD12" s="272">
        <f>AD60</f>
        <v>751.0538142618797</v>
      </c>
      <c r="AE12" s="254">
        <f>AE60</f>
        <v>6.935999999999998</v>
      </c>
      <c r="AF12" s="274"/>
      <c r="AG12" s="272">
        <f>AG60</f>
        <v>777.7438108033817</v>
      </c>
      <c r="AH12" s="254">
        <f>AH60</f>
        <v>7.266</v>
      </c>
      <c r="AI12" s="273"/>
      <c r="AJ12" s="272">
        <f>AJ60</f>
        <v>825.0900483957092</v>
      </c>
      <c r="AK12" s="254">
        <f>AK60</f>
        <v>7.584</v>
      </c>
      <c r="AL12" s="273"/>
      <c r="AM12" s="272">
        <f>AM60</f>
        <v>847.1764126844851</v>
      </c>
      <c r="AN12" s="254">
        <f>AN60</f>
        <v>7.608</v>
      </c>
      <c r="AO12" s="273"/>
      <c r="AP12" s="272">
        <f>AP60</f>
        <v>823.8202737751412</v>
      </c>
      <c r="AQ12" s="254">
        <f>AQ60</f>
        <v>7.607999999999999</v>
      </c>
      <c r="AR12" s="274"/>
      <c r="AS12" s="272">
        <f>AS60</f>
        <v>832.0427132868858</v>
      </c>
      <c r="AT12" s="254">
        <f>AT60</f>
        <v>7.56</v>
      </c>
      <c r="AU12" s="273"/>
      <c r="AV12" s="272">
        <f>AV60</f>
        <v>846.5704432014187</v>
      </c>
      <c r="AW12" s="254">
        <f>AW60</f>
        <v>7.692000000000001</v>
      </c>
      <c r="AX12" s="273"/>
      <c r="AY12" s="272">
        <f>AY60</f>
        <v>866.0508083140878</v>
      </c>
      <c r="AZ12" s="254">
        <f>AZ60</f>
        <v>7.685999999999999</v>
      </c>
      <c r="BA12" s="273"/>
      <c r="BB12" s="272">
        <f>BB60</f>
        <v>854.5257348765426</v>
      </c>
      <c r="BC12" s="254">
        <f>BC60</f>
        <v>7.6739999999999995</v>
      </c>
      <c r="BD12" s="274"/>
      <c r="BE12" s="272">
        <f>BE60</f>
        <v>817.1110037169756</v>
      </c>
      <c r="BF12" s="254">
        <f>BF60</f>
        <v>7.338</v>
      </c>
      <c r="BG12" s="273"/>
      <c r="BH12" s="272">
        <f>BH60</f>
        <v>799.5338491501793</v>
      </c>
      <c r="BI12" s="254">
        <f>BI60</f>
        <v>7.212</v>
      </c>
      <c r="BJ12" s="273"/>
      <c r="BK12" s="272">
        <f>BK60</f>
        <v>780.1330693940394</v>
      </c>
      <c r="BL12" s="254">
        <f>BL60</f>
        <v>7.037</v>
      </c>
      <c r="BM12" s="273"/>
      <c r="BN12" s="272">
        <f>BN60</f>
        <v>729.7145186018981</v>
      </c>
      <c r="BO12" s="254">
        <f>BO60</f>
        <v>6.768</v>
      </c>
      <c r="BP12" s="274"/>
      <c r="BQ12" s="272">
        <f>BQ60</f>
        <v>742.0058092521074</v>
      </c>
      <c r="BR12" s="254">
        <f>BR60</f>
        <v>6.882</v>
      </c>
      <c r="BS12" s="273"/>
      <c r="BT12" s="272">
        <f>BT60</f>
        <v>753.6501898680953</v>
      </c>
      <c r="BU12" s="254">
        <f>BU60</f>
        <v>6.989999999999998</v>
      </c>
      <c r="BV12" s="273"/>
      <c r="BW12" s="272">
        <f>BW60</f>
        <v>759.3491592171896</v>
      </c>
      <c r="BX12" s="254">
        <f>BX60</f>
        <v>6.959999999999999</v>
      </c>
      <c r="BY12" s="273"/>
      <c r="BZ12" s="275">
        <f>BZ60</f>
        <v>769.8229407236338</v>
      </c>
      <c r="CA12" s="276">
        <f>CA60</f>
        <v>6.972</v>
      </c>
      <c r="CB12" s="274"/>
      <c r="CC12" s="156"/>
      <c r="CD12" s="156"/>
    </row>
    <row r="13" spans="1:82" ht="12.75" customHeight="1" thickBot="1">
      <c r="A13" s="792"/>
      <c r="B13" s="792"/>
      <c r="C13" s="256" t="s">
        <v>16</v>
      </c>
      <c r="D13" s="257" t="s">
        <v>17</v>
      </c>
      <c r="E13" s="788"/>
      <c r="F13" s="695"/>
      <c r="G13" s="789"/>
      <c r="H13" s="790"/>
      <c r="I13" s="779">
        <v>10</v>
      </c>
      <c r="J13" s="780"/>
      <c r="K13" s="781"/>
      <c r="L13" s="779">
        <v>10</v>
      </c>
      <c r="M13" s="780"/>
      <c r="N13" s="781"/>
      <c r="O13" s="779">
        <v>10</v>
      </c>
      <c r="P13" s="780"/>
      <c r="Q13" s="781"/>
      <c r="R13" s="779">
        <v>10</v>
      </c>
      <c r="S13" s="780"/>
      <c r="T13" s="781"/>
      <c r="U13" s="779">
        <v>10</v>
      </c>
      <c r="V13" s="780"/>
      <c r="W13" s="781"/>
      <c r="X13" s="779">
        <v>10</v>
      </c>
      <c r="Y13" s="780"/>
      <c r="Z13" s="781"/>
      <c r="AA13" s="779">
        <v>10</v>
      </c>
      <c r="AB13" s="780"/>
      <c r="AC13" s="781"/>
      <c r="AD13" s="779">
        <v>10</v>
      </c>
      <c r="AE13" s="780"/>
      <c r="AF13" s="781"/>
      <c r="AG13" s="779">
        <v>10</v>
      </c>
      <c r="AH13" s="780"/>
      <c r="AI13" s="781"/>
      <c r="AJ13" s="779">
        <v>10</v>
      </c>
      <c r="AK13" s="780"/>
      <c r="AL13" s="781"/>
      <c r="AM13" s="779">
        <v>10</v>
      </c>
      <c r="AN13" s="780"/>
      <c r="AO13" s="781"/>
      <c r="AP13" s="779">
        <v>10</v>
      </c>
      <c r="AQ13" s="780"/>
      <c r="AR13" s="781"/>
      <c r="AS13" s="779">
        <v>10</v>
      </c>
      <c r="AT13" s="780"/>
      <c r="AU13" s="781"/>
      <c r="AV13" s="779">
        <v>10</v>
      </c>
      <c r="AW13" s="780"/>
      <c r="AX13" s="781"/>
      <c r="AY13" s="779">
        <v>10</v>
      </c>
      <c r="AZ13" s="780"/>
      <c r="BA13" s="781"/>
      <c r="BB13" s="779">
        <v>10</v>
      </c>
      <c r="BC13" s="780"/>
      <c r="BD13" s="781"/>
      <c r="BE13" s="779">
        <v>10</v>
      </c>
      <c r="BF13" s="780"/>
      <c r="BG13" s="781"/>
      <c r="BH13" s="779">
        <v>10</v>
      </c>
      <c r="BI13" s="780"/>
      <c r="BJ13" s="781"/>
      <c r="BK13" s="779">
        <v>10</v>
      </c>
      <c r="BL13" s="780"/>
      <c r="BM13" s="781"/>
      <c r="BN13" s="779">
        <v>10</v>
      </c>
      <c r="BO13" s="780"/>
      <c r="BP13" s="781"/>
      <c r="BQ13" s="779">
        <v>10</v>
      </c>
      <c r="BR13" s="780"/>
      <c r="BS13" s="781"/>
      <c r="BT13" s="779">
        <v>10</v>
      </c>
      <c r="BU13" s="780"/>
      <c r="BV13" s="781"/>
      <c r="BW13" s="779">
        <v>10</v>
      </c>
      <c r="BX13" s="780"/>
      <c r="BY13" s="781"/>
      <c r="BZ13" s="779">
        <v>10</v>
      </c>
      <c r="CA13" s="780"/>
      <c r="CB13" s="781"/>
      <c r="CC13" s="156"/>
      <c r="CD13" s="156"/>
    </row>
    <row r="14" spans="1:82" ht="12.75" customHeight="1">
      <c r="A14" s="792"/>
      <c r="B14" s="792"/>
      <c r="C14" s="240"/>
      <c r="D14" s="258"/>
      <c r="E14" s="782"/>
      <c r="F14" s="783"/>
      <c r="G14" s="259" t="s">
        <v>172</v>
      </c>
      <c r="H14" s="242"/>
      <c r="I14" s="277"/>
      <c r="J14" s="278"/>
      <c r="K14" s="279"/>
      <c r="L14" s="277"/>
      <c r="M14" s="278"/>
      <c r="N14" s="279"/>
      <c r="O14" s="277"/>
      <c r="P14" s="278"/>
      <c r="Q14" s="279"/>
      <c r="R14" s="280"/>
      <c r="S14" s="281"/>
      <c r="T14" s="282"/>
      <c r="U14" s="277"/>
      <c r="V14" s="278"/>
      <c r="W14" s="279"/>
      <c r="X14" s="277"/>
      <c r="Y14" s="278"/>
      <c r="Z14" s="279"/>
      <c r="AA14" s="277"/>
      <c r="AB14" s="278"/>
      <c r="AC14" s="279"/>
      <c r="AD14" s="280"/>
      <c r="AE14" s="281"/>
      <c r="AF14" s="282"/>
      <c r="AG14" s="277"/>
      <c r="AH14" s="278"/>
      <c r="AI14" s="279"/>
      <c r="AJ14" s="277"/>
      <c r="AK14" s="278"/>
      <c r="AL14" s="279"/>
      <c r="AM14" s="277"/>
      <c r="AN14" s="278"/>
      <c r="AO14" s="279"/>
      <c r="AP14" s="280"/>
      <c r="AQ14" s="281"/>
      <c r="AR14" s="282"/>
      <c r="AS14" s="277"/>
      <c r="AT14" s="278"/>
      <c r="AU14" s="279"/>
      <c r="AV14" s="277"/>
      <c r="AW14" s="278"/>
      <c r="AX14" s="279"/>
      <c r="AY14" s="277"/>
      <c r="AZ14" s="278"/>
      <c r="BA14" s="279"/>
      <c r="BB14" s="280"/>
      <c r="BC14" s="281"/>
      <c r="BD14" s="282"/>
      <c r="BE14" s="277"/>
      <c r="BF14" s="278"/>
      <c r="BG14" s="279"/>
      <c r="BH14" s="277"/>
      <c r="BI14" s="278"/>
      <c r="BJ14" s="279"/>
      <c r="BK14" s="277"/>
      <c r="BL14" s="278"/>
      <c r="BM14" s="279"/>
      <c r="BN14" s="280"/>
      <c r="BO14" s="281"/>
      <c r="BP14" s="282"/>
      <c r="BQ14" s="277"/>
      <c r="BR14" s="278"/>
      <c r="BS14" s="279"/>
      <c r="BT14" s="277"/>
      <c r="BU14" s="278"/>
      <c r="BV14" s="279"/>
      <c r="BW14" s="277"/>
      <c r="BX14" s="278"/>
      <c r="BY14" s="279"/>
      <c r="BZ14" s="280"/>
      <c r="CA14" s="281"/>
      <c r="CB14" s="282"/>
      <c r="CC14" s="156"/>
      <c r="CD14" s="156"/>
    </row>
    <row r="15" spans="1:82" ht="12.75" customHeight="1">
      <c r="A15" s="792"/>
      <c r="B15" s="792"/>
      <c r="C15" s="244" t="s">
        <v>175</v>
      </c>
      <c r="D15" s="265"/>
      <c r="E15" s="784"/>
      <c r="F15" s="785"/>
      <c r="G15" s="246" t="s">
        <v>173</v>
      </c>
      <c r="H15" s="248"/>
      <c r="I15" s="266"/>
      <c r="J15" s="267"/>
      <c r="K15" s="268"/>
      <c r="L15" s="266"/>
      <c r="M15" s="267"/>
      <c r="N15" s="268"/>
      <c r="O15" s="266"/>
      <c r="P15" s="267"/>
      <c r="Q15" s="268"/>
      <c r="R15" s="283"/>
      <c r="S15" s="284"/>
      <c r="T15" s="285"/>
      <c r="U15" s="266"/>
      <c r="V15" s="267"/>
      <c r="W15" s="268"/>
      <c r="X15" s="266"/>
      <c r="Y15" s="267"/>
      <c r="Z15" s="268"/>
      <c r="AA15" s="266"/>
      <c r="AB15" s="267"/>
      <c r="AC15" s="268"/>
      <c r="AD15" s="283"/>
      <c r="AE15" s="284"/>
      <c r="AF15" s="285"/>
      <c r="AG15" s="266"/>
      <c r="AH15" s="267"/>
      <c r="AI15" s="268"/>
      <c r="AJ15" s="266"/>
      <c r="AK15" s="267"/>
      <c r="AL15" s="268"/>
      <c r="AM15" s="266"/>
      <c r="AN15" s="267"/>
      <c r="AO15" s="268"/>
      <c r="AP15" s="283"/>
      <c r="AQ15" s="284"/>
      <c r="AR15" s="285"/>
      <c r="AS15" s="266"/>
      <c r="AT15" s="267"/>
      <c r="AU15" s="268"/>
      <c r="AV15" s="266"/>
      <c r="AW15" s="267"/>
      <c r="AX15" s="268"/>
      <c r="AY15" s="266"/>
      <c r="AZ15" s="267"/>
      <c r="BA15" s="268"/>
      <c r="BB15" s="283"/>
      <c r="BC15" s="284"/>
      <c r="BD15" s="285"/>
      <c r="BE15" s="266"/>
      <c r="BF15" s="267"/>
      <c r="BG15" s="268"/>
      <c r="BH15" s="266"/>
      <c r="BI15" s="267"/>
      <c r="BJ15" s="268"/>
      <c r="BK15" s="266"/>
      <c r="BL15" s="267"/>
      <c r="BM15" s="268"/>
      <c r="BN15" s="283"/>
      <c r="BO15" s="284"/>
      <c r="BP15" s="285"/>
      <c r="BQ15" s="266"/>
      <c r="BR15" s="267"/>
      <c r="BS15" s="268"/>
      <c r="BT15" s="266"/>
      <c r="BU15" s="267"/>
      <c r="BV15" s="268"/>
      <c r="BW15" s="266"/>
      <c r="BX15" s="267"/>
      <c r="BY15" s="268"/>
      <c r="BZ15" s="283"/>
      <c r="CA15" s="284"/>
      <c r="CB15" s="285"/>
      <c r="CC15" s="156"/>
      <c r="CD15" s="156"/>
    </row>
    <row r="16" spans="1:82" ht="12.75" customHeight="1" thickBot="1">
      <c r="A16" s="792"/>
      <c r="B16" s="792"/>
      <c r="C16" s="286"/>
      <c r="D16" s="269"/>
      <c r="E16" s="786"/>
      <c r="F16" s="787"/>
      <c r="G16" s="252"/>
      <c r="H16" s="252"/>
      <c r="I16" s="287"/>
      <c r="J16" s="254"/>
      <c r="K16" s="288"/>
      <c r="L16" s="287"/>
      <c r="M16" s="254"/>
      <c r="N16" s="288"/>
      <c r="O16" s="287"/>
      <c r="P16" s="254"/>
      <c r="Q16" s="288"/>
      <c r="R16" s="289"/>
      <c r="S16" s="290"/>
      <c r="T16" s="291"/>
      <c r="U16" s="287"/>
      <c r="V16" s="254"/>
      <c r="W16" s="288"/>
      <c r="X16" s="287"/>
      <c r="Y16" s="254"/>
      <c r="Z16" s="288"/>
      <c r="AA16" s="287"/>
      <c r="AB16" s="254"/>
      <c r="AC16" s="288"/>
      <c r="AD16" s="289"/>
      <c r="AE16" s="290"/>
      <c r="AF16" s="291"/>
      <c r="AG16" s="287"/>
      <c r="AH16" s="254"/>
      <c r="AI16" s="288"/>
      <c r="AJ16" s="287"/>
      <c r="AK16" s="254"/>
      <c r="AL16" s="288"/>
      <c r="AM16" s="287"/>
      <c r="AN16" s="254"/>
      <c r="AO16" s="288"/>
      <c r="AP16" s="289"/>
      <c r="AQ16" s="290"/>
      <c r="AR16" s="291"/>
      <c r="AS16" s="287"/>
      <c r="AT16" s="254"/>
      <c r="AU16" s="288"/>
      <c r="AV16" s="287"/>
      <c r="AW16" s="254"/>
      <c r="AX16" s="288"/>
      <c r="AY16" s="287"/>
      <c r="AZ16" s="254"/>
      <c r="BA16" s="288"/>
      <c r="BB16" s="289"/>
      <c r="BC16" s="290"/>
      <c r="BD16" s="291"/>
      <c r="BE16" s="287"/>
      <c r="BF16" s="254"/>
      <c r="BG16" s="288"/>
      <c r="BH16" s="287"/>
      <c r="BI16" s="254"/>
      <c r="BJ16" s="288"/>
      <c r="BK16" s="287"/>
      <c r="BL16" s="254"/>
      <c r="BM16" s="288"/>
      <c r="BN16" s="289"/>
      <c r="BO16" s="290"/>
      <c r="BP16" s="291"/>
      <c r="BQ16" s="287"/>
      <c r="BR16" s="254"/>
      <c r="BS16" s="288"/>
      <c r="BT16" s="287"/>
      <c r="BU16" s="254"/>
      <c r="BV16" s="288"/>
      <c r="BW16" s="287"/>
      <c r="BX16" s="254"/>
      <c r="BY16" s="288"/>
      <c r="BZ16" s="289"/>
      <c r="CA16" s="290"/>
      <c r="CB16" s="291"/>
      <c r="CC16" s="156"/>
      <c r="CD16" s="156"/>
    </row>
    <row r="17" spans="1:82" ht="12.75" customHeight="1" thickBot="1">
      <c r="A17" s="792"/>
      <c r="B17" s="792"/>
      <c r="C17" s="256" t="s">
        <v>16</v>
      </c>
      <c r="D17" s="257" t="s">
        <v>17</v>
      </c>
      <c r="E17" s="788"/>
      <c r="F17" s="694"/>
      <c r="G17" s="694"/>
      <c r="H17" s="695"/>
      <c r="I17" s="759"/>
      <c r="J17" s="760"/>
      <c r="K17" s="761"/>
      <c r="L17" s="759"/>
      <c r="M17" s="760"/>
      <c r="N17" s="761"/>
      <c r="O17" s="759"/>
      <c r="P17" s="760"/>
      <c r="Q17" s="761"/>
      <c r="R17" s="762"/>
      <c r="S17" s="763"/>
      <c r="T17" s="764"/>
      <c r="U17" s="759"/>
      <c r="V17" s="760"/>
      <c r="W17" s="761"/>
      <c r="X17" s="759"/>
      <c r="Y17" s="760"/>
      <c r="Z17" s="761"/>
      <c r="AA17" s="759"/>
      <c r="AB17" s="760"/>
      <c r="AC17" s="761"/>
      <c r="AD17" s="762"/>
      <c r="AE17" s="763"/>
      <c r="AF17" s="764"/>
      <c r="AG17" s="759"/>
      <c r="AH17" s="760"/>
      <c r="AI17" s="761"/>
      <c r="AJ17" s="759"/>
      <c r="AK17" s="760"/>
      <c r="AL17" s="761"/>
      <c r="AM17" s="759"/>
      <c r="AN17" s="760"/>
      <c r="AO17" s="761"/>
      <c r="AP17" s="762"/>
      <c r="AQ17" s="763"/>
      <c r="AR17" s="764"/>
      <c r="AS17" s="759"/>
      <c r="AT17" s="760"/>
      <c r="AU17" s="761"/>
      <c r="AV17" s="759"/>
      <c r="AW17" s="760"/>
      <c r="AX17" s="761"/>
      <c r="AY17" s="759"/>
      <c r="AZ17" s="760"/>
      <c r="BA17" s="761"/>
      <c r="BB17" s="762"/>
      <c r="BC17" s="763"/>
      <c r="BD17" s="764"/>
      <c r="BE17" s="759"/>
      <c r="BF17" s="760"/>
      <c r="BG17" s="761"/>
      <c r="BH17" s="759"/>
      <c r="BI17" s="760"/>
      <c r="BJ17" s="761"/>
      <c r="BK17" s="759"/>
      <c r="BL17" s="760"/>
      <c r="BM17" s="761"/>
      <c r="BN17" s="762"/>
      <c r="BO17" s="763"/>
      <c r="BP17" s="764"/>
      <c r="BQ17" s="759"/>
      <c r="BR17" s="760"/>
      <c r="BS17" s="761"/>
      <c r="BT17" s="759"/>
      <c r="BU17" s="760"/>
      <c r="BV17" s="761"/>
      <c r="BW17" s="759"/>
      <c r="BX17" s="760"/>
      <c r="BY17" s="761"/>
      <c r="BZ17" s="762"/>
      <c r="CA17" s="763"/>
      <c r="CB17" s="764"/>
      <c r="CC17" s="156"/>
      <c r="CD17" s="156"/>
    </row>
    <row r="18" spans="1:82" ht="12.75" customHeight="1">
      <c r="A18" s="792"/>
      <c r="B18" s="792"/>
      <c r="C18" s="677" t="s">
        <v>22</v>
      </c>
      <c r="D18" s="292" t="s">
        <v>10</v>
      </c>
      <c r="E18" s="259"/>
      <c r="F18" s="260"/>
      <c r="G18" s="242"/>
      <c r="H18" s="260"/>
      <c r="I18" s="261"/>
      <c r="J18" s="262"/>
      <c r="K18" s="263"/>
      <c r="L18" s="293"/>
      <c r="M18" s="262"/>
      <c r="N18" s="264"/>
      <c r="O18" s="261"/>
      <c r="P18" s="262"/>
      <c r="Q18" s="263"/>
      <c r="R18" s="294"/>
      <c r="S18" s="295"/>
      <c r="T18" s="296"/>
      <c r="U18" s="261"/>
      <c r="V18" s="262"/>
      <c r="W18" s="263"/>
      <c r="X18" s="293"/>
      <c r="Y18" s="262"/>
      <c r="Z18" s="264"/>
      <c r="AA18" s="261"/>
      <c r="AB18" s="262"/>
      <c r="AC18" s="263"/>
      <c r="AD18" s="294"/>
      <c r="AE18" s="295"/>
      <c r="AF18" s="296"/>
      <c r="AG18" s="261"/>
      <c r="AH18" s="262"/>
      <c r="AI18" s="263"/>
      <c r="AJ18" s="293"/>
      <c r="AK18" s="262"/>
      <c r="AL18" s="264"/>
      <c r="AM18" s="261"/>
      <c r="AN18" s="262"/>
      <c r="AO18" s="263"/>
      <c r="AP18" s="294"/>
      <c r="AQ18" s="295"/>
      <c r="AR18" s="296"/>
      <c r="AS18" s="261"/>
      <c r="AT18" s="262"/>
      <c r="AU18" s="263"/>
      <c r="AV18" s="293"/>
      <c r="AW18" s="262"/>
      <c r="AX18" s="264"/>
      <c r="AY18" s="261"/>
      <c r="AZ18" s="262"/>
      <c r="BA18" s="263"/>
      <c r="BB18" s="294"/>
      <c r="BC18" s="295"/>
      <c r="BD18" s="296"/>
      <c r="BE18" s="261"/>
      <c r="BF18" s="262"/>
      <c r="BG18" s="263"/>
      <c r="BH18" s="293"/>
      <c r="BI18" s="262"/>
      <c r="BJ18" s="264"/>
      <c r="BK18" s="261"/>
      <c r="BL18" s="262"/>
      <c r="BM18" s="263"/>
      <c r="BN18" s="294"/>
      <c r="BO18" s="295"/>
      <c r="BP18" s="296"/>
      <c r="BQ18" s="261"/>
      <c r="BR18" s="262"/>
      <c r="BS18" s="263"/>
      <c r="BT18" s="293"/>
      <c r="BU18" s="262"/>
      <c r="BV18" s="264"/>
      <c r="BW18" s="261"/>
      <c r="BX18" s="262"/>
      <c r="BY18" s="263"/>
      <c r="BZ18" s="294"/>
      <c r="CA18" s="295"/>
      <c r="CB18" s="296"/>
      <c r="CC18" s="156"/>
      <c r="CD18" s="156"/>
    </row>
    <row r="19" spans="1:82" ht="12.75" customHeight="1">
      <c r="A19" s="792"/>
      <c r="B19" s="792"/>
      <c r="C19" s="678"/>
      <c r="D19" s="297"/>
      <c r="E19" s="246"/>
      <c r="F19" s="247"/>
      <c r="G19" s="248"/>
      <c r="H19" s="247"/>
      <c r="I19" s="298"/>
      <c r="J19" s="299"/>
      <c r="K19" s="300"/>
      <c r="L19" s="301"/>
      <c r="M19" s="299"/>
      <c r="N19" s="302"/>
      <c r="O19" s="298"/>
      <c r="P19" s="299"/>
      <c r="Q19" s="300"/>
      <c r="R19" s="303"/>
      <c r="S19" s="304"/>
      <c r="T19" s="305"/>
      <c r="U19" s="298"/>
      <c r="V19" s="299"/>
      <c r="W19" s="300"/>
      <c r="X19" s="301"/>
      <c r="Y19" s="299"/>
      <c r="Z19" s="302"/>
      <c r="AA19" s="298"/>
      <c r="AB19" s="299"/>
      <c r="AC19" s="300"/>
      <c r="AD19" s="303"/>
      <c r="AE19" s="304"/>
      <c r="AF19" s="305"/>
      <c r="AG19" s="298"/>
      <c r="AH19" s="299"/>
      <c r="AI19" s="300"/>
      <c r="AJ19" s="301"/>
      <c r="AK19" s="299"/>
      <c r="AL19" s="302"/>
      <c r="AM19" s="298"/>
      <c r="AN19" s="299"/>
      <c r="AO19" s="300"/>
      <c r="AP19" s="303"/>
      <c r="AQ19" s="304"/>
      <c r="AR19" s="305"/>
      <c r="AS19" s="298"/>
      <c r="AT19" s="299"/>
      <c r="AU19" s="300"/>
      <c r="AV19" s="301"/>
      <c r="AW19" s="299"/>
      <c r="AX19" s="302"/>
      <c r="AY19" s="298"/>
      <c r="AZ19" s="299"/>
      <c r="BA19" s="300"/>
      <c r="BB19" s="303"/>
      <c r="BC19" s="304"/>
      <c r="BD19" s="305"/>
      <c r="BE19" s="298"/>
      <c r="BF19" s="299"/>
      <c r="BG19" s="300"/>
      <c r="BH19" s="301"/>
      <c r="BI19" s="299"/>
      <c r="BJ19" s="302"/>
      <c r="BK19" s="298"/>
      <c r="BL19" s="299"/>
      <c r="BM19" s="300"/>
      <c r="BN19" s="303"/>
      <c r="BO19" s="304"/>
      <c r="BP19" s="305"/>
      <c r="BQ19" s="298"/>
      <c r="BR19" s="299"/>
      <c r="BS19" s="300"/>
      <c r="BT19" s="301"/>
      <c r="BU19" s="299"/>
      <c r="BV19" s="302"/>
      <c r="BW19" s="298"/>
      <c r="BX19" s="299"/>
      <c r="BY19" s="300"/>
      <c r="BZ19" s="303"/>
      <c r="CA19" s="304"/>
      <c r="CB19" s="305"/>
      <c r="CC19" s="156"/>
      <c r="CD19" s="156"/>
    </row>
    <row r="20" spans="1:82" ht="12.75" customHeight="1" thickBot="1">
      <c r="A20" s="792"/>
      <c r="B20" s="793"/>
      <c r="C20" s="679"/>
      <c r="D20" s="306" t="s">
        <v>176</v>
      </c>
      <c r="E20" s="270"/>
      <c r="F20" s="271"/>
      <c r="G20" s="252"/>
      <c r="H20" s="271"/>
      <c r="I20" s="287">
        <f aca="true" t="shared" si="0" ref="I20:S20">I8+I12</f>
        <v>1829.978743144331</v>
      </c>
      <c r="J20" s="254">
        <f>J8+J12</f>
        <v>17.346</v>
      </c>
      <c r="K20" s="288">
        <f t="shared" si="0"/>
        <v>0</v>
      </c>
      <c r="L20" s="287">
        <f t="shared" si="0"/>
        <v>1832.8446240026576</v>
      </c>
      <c r="M20" s="254">
        <f>M8+M12</f>
        <v>17.346</v>
      </c>
      <c r="N20" s="307">
        <f t="shared" si="0"/>
        <v>0</v>
      </c>
      <c r="O20" s="287">
        <f t="shared" si="0"/>
        <v>1772.4852823146068</v>
      </c>
      <c r="P20" s="254">
        <f>P8+P12</f>
        <v>16.758000000000003</v>
      </c>
      <c r="Q20" s="288">
        <f t="shared" si="0"/>
        <v>0</v>
      </c>
      <c r="R20" s="289">
        <f t="shared" si="0"/>
        <v>1742.623887863816</v>
      </c>
      <c r="S20" s="276">
        <f t="shared" si="0"/>
        <v>16.482</v>
      </c>
      <c r="T20" s="291">
        <f>+T8+T12</f>
        <v>0</v>
      </c>
      <c r="U20" s="287">
        <f aca="true" t="shared" si="1" ref="U20:AE20">U8+U12</f>
        <v>1728.882644605362</v>
      </c>
      <c r="V20" s="254">
        <f t="shared" si="1"/>
        <v>16.349999999999998</v>
      </c>
      <c r="W20" s="288">
        <f t="shared" si="1"/>
        <v>0</v>
      </c>
      <c r="X20" s="287">
        <f t="shared" si="1"/>
        <v>1727.4002053234537</v>
      </c>
      <c r="Y20" s="254">
        <f t="shared" si="1"/>
        <v>16.421999999999997</v>
      </c>
      <c r="Z20" s="307">
        <f t="shared" si="1"/>
        <v>0</v>
      </c>
      <c r="AA20" s="287">
        <f t="shared" si="1"/>
        <v>1783.1467410714788</v>
      </c>
      <c r="AB20" s="254">
        <f t="shared" si="1"/>
        <v>17.046</v>
      </c>
      <c r="AC20" s="288">
        <f t="shared" si="1"/>
        <v>0</v>
      </c>
      <c r="AD20" s="289">
        <f t="shared" si="1"/>
        <v>1805.4549024278344</v>
      </c>
      <c r="AE20" s="276">
        <f t="shared" si="1"/>
        <v>17.466</v>
      </c>
      <c r="AF20" s="291">
        <f>+AF8+AF12</f>
        <v>0</v>
      </c>
      <c r="AG20" s="287">
        <f aca="true" t="shared" si="2" ref="AG20:AQ20">AG8+AG12</f>
        <v>1901.9458471906446</v>
      </c>
      <c r="AH20" s="254">
        <f t="shared" si="2"/>
        <v>18.311999999999998</v>
      </c>
      <c r="AI20" s="288">
        <f t="shared" si="2"/>
        <v>0</v>
      </c>
      <c r="AJ20" s="287">
        <f t="shared" si="2"/>
        <v>2007.1907596726</v>
      </c>
      <c r="AK20" s="254">
        <f t="shared" si="2"/>
        <v>19.073999999999998</v>
      </c>
      <c r="AL20" s="307">
        <f t="shared" si="2"/>
        <v>0</v>
      </c>
      <c r="AM20" s="287">
        <f t="shared" si="2"/>
        <v>2050.151975793072</v>
      </c>
      <c r="AN20" s="254">
        <f t="shared" si="2"/>
        <v>19.428</v>
      </c>
      <c r="AO20" s="288">
        <f t="shared" si="2"/>
        <v>0</v>
      </c>
      <c r="AP20" s="289">
        <f t="shared" si="2"/>
        <v>2025.6741039872072</v>
      </c>
      <c r="AQ20" s="276">
        <f t="shared" si="2"/>
        <v>19.29</v>
      </c>
      <c r="AR20" s="291">
        <f>+AR8+AR12</f>
        <v>0</v>
      </c>
      <c r="AS20" s="287">
        <f aca="true" t="shared" si="3" ref="AS20:BC20">AS8+AS12</f>
        <v>1994.1048942999012</v>
      </c>
      <c r="AT20" s="254">
        <f t="shared" si="3"/>
        <v>18.977999999999998</v>
      </c>
      <c r="AU20" s="288">
        <f t="shared" si="3"/>
        <v>0</v>
      </c>
      <c r="AV20" s="287">
        <f t="shared" si="3"/>
        <v>2025.730754045419</v>
      </c>
      <c r="AW20" s="254">
        <f t="shared" si="3"/>
        <v>19.278000000000002</v>
      </c>
      <c r="AX20" s="307">
        <f t="shared" si="3"/>
        <v>0</v>
      </c>
      <c r="AY20" s="287">
        <f t="shared" si="3"/>
        <v>2052.6406636679803</v>
      </c>
      <c r="AZ20" s="254">
        <f t="shared" si="3"/>
        <v>19.345</v>
      </c>
      <c r="BA20" s="288">
        <f t="shared" si="3"/>
        <v>0</v>
      </c>
      <c r="BB20" s="289">
        <f t="shared" si="3"/>
        <v>2023.0461768855005</v>
      </c>
      <c r="BC20" s="276">
        <f t="shared" si="3"/>
        <v>19.032</v>
      </c>
      <c r="BD20" s="291">
        <f>+BD8+BD12</f>
        <v>0</v>
      </c>
      <c r="BE20" s="287">
        <f aca="true" t="shared" si="4" ref="BE20:BO20">BE8+BE12</f>
        <v>1967.7301816909312</v>
      </c>
      <c r="BF20" s="254">
        <f t="shared" si="4"/>
        <v>18.522000000000002</v>
      </c>
      <c r="BG20" s="288">
        <f t="shared" si="4"/>
        <v>0</v>
      </c>
      <c r="BH20" s="287">
        <f t="shared" si="4"/>
        <v>1929.2988171033317</v>
      </c>
      <c r="BI20" s="254">
        <f t="shared" si="4"/>
        <v>18.252</v>
      </c>
      <c r="BJ20" s="307">
        <f t="shared" si="4"/>
        <v>0</v>
      </c>
      <c r="BK20" s="287">
        <f t="shared" si="4"/>
        <v>1886.6860657111974</v>
      </c>
      <c r="BL20" s="254">
        <f t="shared" si="4"/>
        <v>17.969</v>
      </c>
      <c r="BM20" s="288">
        <f t="shared" si="4"/>
        <v>0</v>
      </c>
      <c r="BN20" s="289">
        <f t="shared" si="4"/>
        <v>1810.1523783429654</v>
      </c>
      <c r="BO20" s="276">
        <f t="shared" si="4"/>
        <v>17.442</v>
      </c>
      <c r="BP20" s="291">
        <f>+BP8+BP12</f>
        <v>0</v>
      </c>
      <c r="BQ20" s="287">
        <f aca="true" t="shared" si="5" ref="BQ20:CA20">BQ8+BQ12</f>
        <v>1830.8450501397465</v>
      </c>
      <c r="BR20" s="254">
        <f t="shared" si="5"/>
        <v>17.639000000000003</v>
      </c>
      <c r="BS20" s="288">
        <f t="shared" si="5"/>
        <v>0</v>
      </c>
      <c r="BT20" s="287">
        <f t="shared" si="5"/>
        <v>1853.6237913114323</v>
      </c>
      <c r="BU20" s="254">
        <f t="shared" si="5"/>
        <v>17.857</v>
      </c>
      <c r="BV20" s="307">
        <f t="shared" si="5"/>
        <v>0</v>
      </c>
      <c r="BW20" s="287">
        <f t="shared" si="5"/>
        <v>1869.546128079849</v>
      </c>
      <c r="BX20" s="254">
        <f t="shared" si="5"/>
        <v>17.927999999999997</v>
      </c>
      <c r="BY20" s="288">
        <f t="shared" si="5"/>
        <v>0</v>
      </c>
      <c r="BZ20" s="289">
        <f t="shared" si="5"/>
        <v>1882.2593880330608</v>
      </c>
      <c r="CA20" s="276">
        <f t="shared" si="5"/>
        <v>18.018</v>
      </c>
      <c r="CB20" s="291">
        <f>+CB8+CB12</f>
        <v>0</v>
      </c>
      <c r="CC20" s="156"/>
      <c r="CD20" s="156"/>
    </row>
    <row r="21" spans="1:82" ht="12.75" customHeight="1">
      <c r="A21" s="792"/>
      <c r="B21" s="765" t="s">
        <v>24</v>
      </c>
      <c r="C21" s="742" t="s">
        <v>25</v>
      </c>
      <c r="D21" s="743"/>
      <c r="E21" s="743"/>
      <c r="F21" s="744"/>
      <c r="G21" s="754"/>
      <c r="H21" s="755"/>
      <c r="I21" s="308" t="s">
        <v>3</v>
      </c>
      <c r="J21" s="309" t="s">
        <v>4</v>
      </c>
      <c r="K21" s="310" t="s">
        <v>5</v>
      </c>
      <c r="L21" s="308" t="s">
        <v>3</v>
      </c>
      <c r="M21" s="309" t="s">
        <v>4</v>
      </c>
      <c r="N21" s="310" t="s">
        <v>5</v>
      </c>
      <c r="O21" s="308" t="s">
        <v>3</v>
      </c>
      <c r="P21" s="309" t="s">
        <v>4</v>
      </c>
      <c r="Q21" s="310" t="s">
        <v>5</v>
      </c>
      <c r="R21" s="308" t="s">
        <v>3</v>
      </c>
      <c r="S21" s="309" t="s">
        <v>4</v>
      </c>
      <c r="T21" s="310" t="s">
        <v>5</v>
      </c>
      <c r="U21" s="308" t="s">
        <v>3</v>
      </c>
      <c r="V21" s="309" t="s">
        <v>4</v>
      </c>
      <c r="W21" s="310" t="s">
        <v>5</v>
      </c>
      <c r="X21" s="308" t="s">
        <v>3</v>
      </c>
      <c r="Y21" s="309" t="s">
        <v>4</v>
      </c>
      <c r="Z21" s="310" t="s">
        <v>5</v>
      </c>
      <c r="AA21" s="308" t="s">
        <v>3</v>
      </c>
      <c r="AB21" s="309" t="s">
        <v>4</v>
      </c>
      <c r="AC21" s="310" t="s">
        <v>5</v>
      </c>
      <c r="AD21" s="308" t="s">
        <v>3</v>
      </c>
      <c r="AE21" s="309" t="s">
        <v>4</v>
      </c>
      <c r="AF21" s="310" t="s">
        <v>5</v>
      </c>
      <c r="AG21" s="308" t="s">
        <v>3</v>
      </c>
      <c r="AH21" s="309" t="s">
        <v>4</v>
      </c>
      <c r="AI21" s="310" t="s">
        <v>5</v>
      </c>
      <c r="AJ21" s="308" t="s">
        <v>3</v>
      </c>
      <c r="AK21" s="309" t="s">
        <v>4</v>
      </c>
      <c r="AL21" s="310" t="s">
        <v>5</v>
      </c>
      <c r="AM21" s="308" t="s">
        <v>3</v>
      </c>
      <c r="AN21" s="309" t="s">
        <v>4</v>
      </c>
      <c r="AO21" s="310" t="s">
        <v>5</v>
      </c>
      <c r="AP21" s="308" t="s">
        <v>3</v>
      </c>
      <c r="AQ21" s="309" t="s">
        <v>4</v>
      </c>
      <c r="AR21" s="310" t="s">
        <v>5</v>
      </c>
      <c r="AS21" s="308" t="s">
        <v>3</v>
      </c>
      <c r="AT21" s="309" t="s">
        <v>4</v>
      </c>
      <c r="AU21" s="310" t="s">
        <v>5</v>
      </c>
      <c r="AV21" s="308" t="s">
        <v>3</v>
      </c>
      <c r="AW21" s="309" t="s">
        <v>4</v>
      </c>
      <c r="AX21" s="310" t="s">
        <v>5</v>
      </c>
      <c r="AY21" s="308" t="s">
        <v>3</v>
      </c>
      <c r="AZ21" s="309" t="s">
        <v>4</v>
      </c>
      <c r="BA21" s="310" t="s">
        <v>5</v>
      </c>
      <c r="BB21" s="308" t="s">
        <v>3</v>
      </c>
      <c r="BC21" s="309" t="s">
        <v>4</v>
      </c>
      <c r="BD21" s="310" t="s">
        <v>5</v>
      </c>
      <c r="BE21" s="308" t="s">
        <v>3</v>
      </c>
      <c r="BF21" s="309" t="s">
        <v>4</v>
      </c>
      <c r="BG21" s="310" t="s">
        <v>5</v>
      </c>
      <c r="BH21" s="308" t="s">
        <v>3</v>
      </c>
      <c r="BI21" s="309" t="s">
        <v>4</v>
      </c>
      <c r="BJ21" s="310" t="s">
        <v>5</v>
      </c>
      <c r="BK21" s="308" t="s">
        <v>3</v>
      </c>
      <c r="BL21" s="309" t="s">
        <v>4</v>
      </c>
      <c r="BM21" s="310" t="s">
        <v>5</v>
      </c>
      <c r="BN21" s="308" t="s">
        <v>3</v>
      </c>
      <c r="BO21" s="309" t="s">
        <v>4</v>
      </c>
      <c r="BP21" s="310" t="s">
        <v>5</v>
      </c>
      <c r="BQ21" s="308" t="s">
        <v>3</v>
      </c>
      <c r="BR21" s="309" t="s">
        <v>4</v>
      </c>
      <c r="BS21" s="310" t="s">
        <v>5</v>
      </c>
      <c r="BT21" s="308" t="s">
        <v>3</v>
      </c>
      <c r="BU21" s="309" t="s">
        <v>4</v>
      </c>
      <c r="BV21" s="310" t="s">
        <v>5</v>
      </c>
      <c r="BW21" s="308" t="s">
        <v>3</v>
      </c>
      <c r="BX21" s="309" t="s">
        <v>4</v>
      </c>
      <c r="BY21" s="310" t="s">
        <v>5</v>
      </c>
      <c r="BZ21" s="308" t="s">
        <v>3</v>
      </c>
      <c r="CA21" s="309" t="s">
        <v>4</v>
      </c>
      <c r="CB21" s="310" t="s">
        <v>5</v>
      </c>
      <c r="CC21" s="156"/>
      <c r="CD21" s="156"/>
    </row>
    <row r="22" spans="1:82" ht="12.75" customHeight="1" thickBot="1">
      <c r="A22" s="792"/>
      <c r="B22" s="766"/>
      <c r="C22" s="751"/>
      <c r="D22" s="769"/>
      <c r="E22" s="769"/>
      <c r="F22" s="770"/>
      <c r="G22" s="311"/>
      <c r="H22" s="312"/>
      <c r="I22" s="313" t="s">
        <v>6</v>
      </c>
      <c r="J22" s="314" t="s">
        <v>7</v>
      </c>
      <c r="K22" s="315" t="s">
        <v>8</v>
      </c>
      <c r="L22" s="313" t="s">
        <v>6</v>
      </c>
      <c r="M22" s="314" t="s">
        <v>7</v>
      </c>
      <c r="N22" s="315" t="s">
        <v>8</v>
      </c>
      <c r="O22" s="313" t="s">
        <v>6</v>
      </c>
      <c r="P22" s="314" t="s">
        <v>7</v>
      </c>
      <c r="Q22" s="315" t="s">
        <v>8</v>
      </c>
      <c r="R22" s="313" t="s">
        <v>6</v>
      </c>
      <c r="S22" s="314" t="s">
        <v>7</v>
      </c>
      <c r="T22" s="315" t="s">
        <v>8</v>
      </c>
      <c r="U22" s="313" t="s">
        <v>6</v>
      </c>
      <c r="V22" s="314" t="s">
        <v>7</v>
      </c>
      <c r="W22" s="315" t="s">
        <v>8</v>
      </c>
      <c r="X22" s="313" t="s">
        <v>6</v>
      </c>
      <c r="Y22" s="314" t="s">
        <v>7</v>
      </c>
      <c r="Z22" s="315" t="s">
        <v>8</v>
      </c>
      <c r="AA22" s="313" t="s">
        <v>6</v>
      </c>
      <c r="AB22" s="314" t="s">
        <v>7</v>
      </c>
      <c r="AC22" s="315" t="s">
        <v>8</v>
      </c>
      <c r="AD22" s="313" t="s">
        <v>6</v>
      </c>
      <c r="AE22" s="314" t="s">
        <v>7</v>
      </c>
      <c r="AF22" s="315" t="s">
        <v>8</v>
      </c>
      <c r="AG22" s="313" t="s">
        <v>6</v>
      </c>
      <c r="AH22" s="314" t="s">
        <v>7</v>
      </c>
      <c r="AI22" s="315" t="s">
        <v>8</v>
      </c>
      <c r="AJ22" s="313" t="s">
        <v>6</v>
      </c>
      <c r="AK22" s="314" t="s">
        <v>7</v>
      </c>
      <c r="AL22" s="315" t="s">
        <v>8</v>
      </c>
      <c r="AM22" s="313" t="s">
        <v>6</v>
      </c>
      <c r="AN22" s="314" t="s">
        <v>7</v>
      </c>
      <c r="AO22" s="315" t="s">
        <v>8</v>
      </c>
      <c r="AP22" s="313" t="s">
        <v>6</v>
      </c>
      <c r="AQ22" s="314" t="s">
        <v>7</v>
      </c>
      <c r="AR22" s="315" t="s">
        <v>8</v>
      </c>
      <c r="AS22" s="313" t="s">
        <v>6</v>
      </c>
      <c r="AT22" s="314" t="s">
        <v>7</v>
      </c>
      <c r="AU22" s="315" t="s">
        <v>8</v>
      </c>
      <c r="AV22" s="313" t="s">
        <v>6</v>
      </c>
      <c r="AW22" s="314" t="s">
        <v>7</v>
      </c>
      <c r="AX22" s="315" t="s">
        <v>8</v>
      </c>
      <c r="AY22" s="313" t="s">
        <v>6</v>
      </c>
      <c r="AZ22" s="314" t="s">
        <v>7</v>
      </c>
      <c r="BA22" s="315" t="s">
        <v>8</v>
      </c>
      <c r="BB22" s="313" t="s">
        <v>6</v>
      </c>
      <c r="BC22" s="314" t="s">
        <v>7</v>
      </c>
      <c r="BD22" s="315" t="s">
        <v>8</v>
      </c>
      <c r="BE22" s="313" t="s">
        <v>6</v>
      </c>
      <c r="BF22" s="314" t="s">
        <v>7</v>
      </c>
      <c r="BG22" s="315" t="s">
        <v>8</v>
      </c>
      <c r="BH22" s="313" t="s">
        <v>6</v>
      </c>
      <c r="BI22" s="314" t="s">
        <v>7</v>
      </c>
      <c r="BJ22" s="315" t="s">
        <v>8</v>
      </c>
      <c r="BK22" s="313" t="s">
        <v>6</v>
      </c>
      <c r="BL22" s="314" t="s">
        <v>7</v>
      </c>
      <c r="BM22" s="315" t="s">
        <v>8</v>
      </c>
      <c r="BN22" s="313" t="s">
        <v>6</v>
      </c>
      <c r="BO22" s="314" t="s">
        <v>7</v>
      </c>
      <c r="BP22" s="315" t="s">
        <v>8</v>
      </c>
      <c r="BQ22" s="313" t="s">
        <v>6</v>
      </c>
      <c r="BR22" s="314" t="s">
        <v>7</v>
      </c>
      <c r="BS22" s="315" t="s">
        <v>8</v>
      </c>
      <c r="BT22" s="313" t="s">
        <v>6</v>
      </c>
      <c r="BU22" s="314" t="s">
        <v>7</v>
      </c>
      <c r="BV22" s="315" t="s">
        <v>8</v>
      </c>
      <c r="BW22" s="313" t="s">
        <v>6</v>
      </c>
      <c r="BX22" s="314" t="s">
        <v>7</v>
      </c>
      <c r="BY22" s="315" t="s">
        <v>8</v>
      </c>
      <c r="BZ22" s="313" t="s">
        <v>6</v>
      </c>
      <c r="CA22" s="314" t="s">
        <v>7</v>
      </c>
      <c r="CB22" s="315" t="s">
        <v>8</v>
      </c>
      <c r="CC22" s="156"/>
      <c r="CD22" s="156"/>
    </row>
    <row r="23" spans="1:82" ht="12.75" customHeight="1">
      <c r="A23" s="792"/>
      <c r="B23" s="767"/>
      <c r="C23" s="316" t="s">
        <v>177</v>
      </c>
      <c r="D23" s="317"/>
      <c r="E23" s="318" t="s">
        <v>29</v>
      </c>
      <c r="F23" s="319"/>
      <c r="G23" s="319"/>
      <c r="H23" s="320"/>
      <c r="I23" s="321">
        <f>J23*100/I65*I66*1.73</f>
        <v>0</v>
      </c>
      <c r="J23" s="322">
        <v>0</v>
      </c>
      <c r="K23" s="323"/>
      <c r="L23" s="321">
        <f>M23*100/L65*L66*1.73</f>
        <v>0</v>
      </c>
      <c r="M23" s="322">
        <v>0</v>
      </c>
      <c r="N23" s="324"/>
      <c r="O23" s="321">
        <f>P23*100/O65*O66*1.73</f>
        <v>0</v>
      </c>
      <c r="P23" s="322">
        <v>0</v>
      </c>
      <c r="Q23" s="323"/>
      <c r="R23" s="321">
        <f>S23*100/R65*R66*1.73</f>
        <v>0</v>
      </c>
      <c r="S23" s="322">
        <v>0</v>
      </c>
      <c r="T23" s="323"/>
      <c r="U23" s="321">
        <f>V23*100/U65*U66*1.73</f>
        <v>0</v>
      </c>
      <c r="V23" s="322">
        <v>0</v>
      </c>
      <c r="W23" s="323"/>
      <c r="X23" s="321">
        <f>Y23*100/X65*X66*1.73</f>
        <v>0</v>
      </c>
      <c r="Y23" s="322">
        <v>0</v>
      </c>
      <c r="Z23" s="324"/>
      <c r="AA23" s="321">
        <f>AB23*100/AA65*AA66*1.73</f>
        <v>0</v>
      </c>
      <c r="AB23" s="322">
        <v>0</v>
      </c>
      <c r="AC23" s="323"/>
      <c r="AD23" s="321">
        <f>AE23*100/AD65*AD66*1.73</f>
        <v>0</v>
      </c>
      <c r="AE23" s="322">
        <v>0</v>
      </c>
      <c r="AF23" s="323"/>
      <c r="AG23" s="321">
        <f>AH23*100/AG65*AG66*1.73</f>
        <v>0</v>
      </c>
      <c r="AH23" s="322">
        <v>0</v>
      </c>
      <c r="AI23" s="323"/>
      <c r="AJ23" s="321">
        <f>AK23*100/AJ65*AJ66*1.73</f>
        <v>0</v>
      </c>
      <c r="AK23" s="322">
        <v>0</v>
      </c>
      <c r="AL23" s="324"/>
      <c r="AM23" s="321">
        <f>AN23*100/AM65*AM66*1.73</f>
        <v>0</v>
      </c>
      <c r="AN23" s="322">
        <v>0</v>
      </c>
      <c r="AO23" s="323"/>
      <c r="AP23" s="321">
        <f>AQ23*100/AP65*AP66*1.73</f>
        <v>0</v>
      </c>
      <c r="AQ23" s="322">
        <v>0</v>
      </c>
      <c r="AR23" s="323"/>
      <c r="AS23" s="321">
        <f>AT23*100/AS65*AS66*1.73</f>
        <v>0</v>
      </c>
      <c r="AT23" s="322">
        <v>0</v>
      </c>
      <c r="AU23" s="323"/>
      <c r="AV23" s="321">
        <f>AW23*100/AV65*AV66*1.73</f>
        <v>0</v>
      </c>
      <c r="AW23" s="322">
        <v>0</v>
      </c>
      <c r="AX23" s="324"/>
      <c r="AY23" s="321">
        <f>AZ23*100/AY65*AY66*1.73</f>
        <v>0</v>
      </c>
      <c r="AZ23" s="322">
        <v>0</v>
      </c>
      <c r="BA23" s="323"/>
      <c r="BB23" s="321">
        <f>BC23*100/BB65*BB66*1.73</f>
        <v>0</v>
      </c>
      <c r="BC23" s="322">
        <v>0</v>
      </c>
      <c r="BD23" s="323"/>
      <c r="BE23" s="321">
        <f>BF23*100/BE65*BE66*1.73</f>
        <v>0</v>
      </c>
      <c r="BF23" s="322">
        <v>0</v>
      </c>
      <c r="BG23" s="323"/>
      <c r="BH23" s="321">
        <f>BI23*100/BH65*BH66*1.73</f>
        <v>0</v>
      </c>
      <c r="BI23" s="322">
        <v>0</v>
      </c>
      <c r="BJ23" s="324"/>
      <c r="BK23" s="321">
        <f>BL23*100/BK65*BK66*1.73</f>
        <v>0</v>
      </c>
      <c r="BL23" s="322">
        <v>0</v>
      </c>
      <c r="BM23" s="323"/>
      <c r="BN23" s="321">
        <f>BO23*100/BN65*BN66*1.73</f>
        <v>0</v>
      </c>
      <c r="BO23" s="322">
        <v>0</v>
      </c>
      <c r="BP23" s="323"/>
      <c r="BQ23" s="321">
        <f>BR23*100/BQ65*BQ66*1.73</f>
        <v>0</v>
      </c>
      <c r="BR23" s="322">
        <v>0</v>
      </c>
      <c r="BS23" s="323"/>
      <c r="BT23" s="321">
        <f>BU23*100/BT65*BT66*1.73</f>
        <v>0</v>
      </c>
      <c r="BU23" s="322">
        <v>0</v>
      </c>
      <c r="BV23" s="324"/>
      <c r="BW23" s="321">
        <f>BX23*100/BW65*BW66*1.73</f>
        <v>0</v>
      </c>
      <c r="BX23" s="322">
        <v>0</v>
      </c>
      <c r="BY23" s="323"/>
      <c r="BZ23" s="321">
        <f>CA23*100/BZ65*BZ66*1.73</f>
        <v>0</v>
      </c>
      <c r="CA23" s="322">
        <v>0</v>
      </c>
      <c r="CB23" s="323"/>
      <c r="CC23" s="325">
        <f>J23+M23+P23+S23+V23+Y23+AB23+AE23+AH23+AK23+AN23+AQ23+AT23+AW23+AZ23+BC23+BF23+BI23+BL23+BO23+BR23+BU23+BX23+CA23</f>
        <v>0</v>
      </c>
      <c r="CD23" s="156"/>
    </row>
    <row r="24" spans="1:82" ht="12.75" customHeight="1">
      <c r="A24" s="792"/>
      <c r="B24" s="767"/>
      <c r="C24" s="771" t="s">
        <v>178</v>
      </c>
      <c r="D24" s="772"/>
      <c r="E24" s="326" t="s">
        <v>179</v>
      </c>
      <c r="F24" s="327"/>
      <c r="G24" s="319"/>
      <c r="H24" s="320"/>
      <c r="I24" s="321">
        <f>J24*1000/(I65*I66*1.732)</f>
        <v>4.912021599796314</v>
      </c>
      <c r="J24" s="328">
        <v>0.048</v>
      </c>
      <c r="K24" s="329"/>
      <c r="L24" s="321">
        <f>M24*1000/(L65*L66*1.732)</f>
        <v>4.8340530029741515</v>
      </c>
      <c r="M24" s="328">
        <v>0.048</v>
      </c>
      <c r="N24" s="324"/>
      <c r="O24" s="321">
        <f>P24*1000/(O65*O66*1.732)</f>
        <v>4.887764703007197</v>
      </c>
      <c r="P24" s="328">
        <v>0.048</v>
      </c>
      <c r="Q24" s="329"/>
      <c r="R24" s="321">
        <f>S24*1000/(R65*R66*1.732)</f>
        <v>6.042566253717689</v>
      </c>
      <c r="S24" s="328">
        <v>0.06</v>
      </c>
      <c r="T24" s="329"/>
      <c r="U24" s="321">
        <f>V24*1000/(U65*U66*1.732)</f>
        <v>4.8340530029741515</v>
      </c>
      <c r="V24" s="328">
        <v>0.048</v>
      </c>
      <c r="W24" s="329"/>
      <c r="X24" s="321">
        <f>Y24*1000/(X65*X66*1.732)</f>
        <v>4.8340530029741515</v>
      </c>
      <c r="Y24" s="328">
        <v>0.048</v>
      </c>
      <c r="Z24" s="324"/>
      <c r="AA24" s="321">
        <f>AB24*1000/(AA65*AA66*1.732)</f>
        <v>4.8340530029741515</v>
      </c>
      <c r="AB24" s="328">
        <v>0.048</v>
      </c>
      <c r="AC24" s="329"/>
      <c r="AD24" s="321">
        <f>AE24*1000/(AD65*AD66*1.732)</f>
        <v>4.806386726682415</v>
      </c>
      <c r="AE24" s="328">
        <v>0.048</v>
      </c>
      <c r="AF24" s="329"/>
      <c r="AG24" s="321">
        <f>AH24*1000/(AG65*AG66*1.732)</f>
        <v>4.885179951709996</v>
      </c>
      <c r="AH24" s="328">
        <v>0.048</v>
      </c>
      <c r="AI24" s="329"/>
      <c r="AJ24" s="321">
        <f>AK24*1000/(AJ65*AJ66*1.732)</f>
        <v>4.9382797337938005</v>
      </c>
      <c r="AK24" s="328">
        <v>0.048</v>
      </c>
      <c r="AL24" s="324"/>
      <c r="AM24" s="321">
        <f>AN24*1000/(AM65*AM66*1.732)</f>
        <v>6.106474939637495</v>
      </c>
      <c r="AN24" s="328">
        <v>0.06</v>
      </c>
      <c r="AO24" s="329"/>
      <c r="AP24" s="321">
        <f>AQ24*1000/(AP65*AP66*1.732)</f>
        <v>6.17284966724225</v>
      </c>
      <c r="AQ24" s="328">
        <v>0.06</v>
      </c>
      <c r="AR24" s="329"/>
      <c r="AS24" s="321">
        <f>AT24*1000/(AS65*AS66*1.732)</f>
        <v>6.106474939637495</v>
      </c>
      <c r="AT24" s="328">
        <v>0.06</v>
      </c>
      <c r="AU24" s="329"/>
      <c r="AV24" s="321">
        <f>AW24*1000/(AV65*AV66*1.732)</f>
        <v>6.106474939637495</v>
      </c>
      <c r="AW24" s="328">
        <v>0.06</v>
      </c>
      <c r="AX24" s="324"/>
      <c r="AY24" s="321">
        <f>AZ24*1000/(AY65*AY66*1.732)</f>
        <v>6.106474939637495</v>
      </c>
      <c r="AZ24" s="328">
        <v>0.06</v>
      </c>
      <c r="BA24" s="329"/>
      <c r="BB24" s="321">
        <f>BC24*1000/(BB65*BB66*1.732)</f>
        <v>6.17284966724225</v>
      </c>
      <c r="BC24" s="328">
        <v>0.06</v>
      </c>
      <c r="BD24" s="329"/>
      <c r="BE24" s="321">
        <f>BF24*1000/(BE65*BE66*1.732)</f>
        <v>6.17284966724225</v>
      </c>
      <c r="BF24" s="328">
        <v>0.06</v>
      </c>
      <c r="BG24" s="329"/>
      <c r="BH24" s="321">
        <f>BI24*1000/(BH65*BH66*1.732)</f>
        <v>6.140026999745393</v>
      </c>
      <c r="BI24" s="328">
        <v>0.06</v>
      </c>
      <c r="BJ24" s="324"/>
      <c r="BK24" s="321">
        <f>BL24*1000/(BK65*BK66*1.732)</f>
        <v>4.858630060668093</v>
      </c>
      <c r="BL24" s="328">
        <v>0.048</v>
      </c>
      <c r="BM24" s="329"/>
      <c r="BN24" s="321">
        <f>BO24*1000/(BN65*BN66*1.732)</f>
        <v>6.073287575835117</v>
      </c>
      <c r="BO24" s="328">
        <v>0.06</v>
      </c>
      <c r="BP24" s="329"/>
      <c r="BQ24" s="321">
        <f>BR24*1000/(BQ65*BQ66*1.732)</f>
        <v>4.858630060668093</v>
      </c>
      <c r="BR24" s="328">
        <v>0.048</v>
      </c>
      <c r="BS24" s="329"/>
      <c r="BT24" s="321">
        <f>BU24*1000/(BT65*BT66*1.732)</f>
        <v>4.858630060668093</v>
      </c>
      <c r="BU24" s="328">
        <v>0.048</v>
      </c>
      <c r="BV24" s="324"/>
      <c r="BW24" s="321">
        <f>BX24*1000/(BW65*BW66*1.732)</f>
        <v>4.858630060668093</v>
      </c>
      <c r="BX24" s="328">
        <v>0.048</v>
      </c>
      <c r="BY24" s="329"/>
      <c r="BZ24" s="321">
        <f>CA24*1000/(BZ65*BZ66*1.732)</f>
        <v>4.8340530029741515</v>
      </c>
      <c r="CA24" s="328">
        <v>0.048</v>
      </c>
      <c r="CB24" s="329"/>
      <c r="CC24" s="325">
        <f aca="true" t="shared" si="6" ref="CC24:CC60">J24+M24+P24+S24+V24+Y24+AB24+AE24+AH24+AK24+AN24+AQ24+AT24+AW24+AZ24+BC24+BF24+BI24+BL24+BO24+BR24+BU24+BX24+CA24</f>
        <v>1.2720000000000005</v>
      </c>
      <c r="CD24" s="156"/>
    </row>
    <row r="25" spans="1:82" ht="12.75" customHeight="1">
      <c r="A25" s="792"/>
      <c r="B25" s="767"/>
      <c r="C25" s="166" t="s">
        <v>180</v>
      </c>
      <c r="D25" s="167"/>
      <c r="E25" s="204" t="s">
        <v>181</v>
      </c>
      <c r="F25" s="327"/>
      <c r="G25" s="319"/>
      <c r="H25" s="320"/>
      <c r="I25" s="321">
        <f>J25*1000/(I65*I66*1.732)</f>
        <v>42.16151873158503</v>
      </c>
      <c r="J25" s="328">
        <v>0.412</v>
      </c>
      <c r="K25" s="330"/>
      <c r="L25" s="321">
        <f>M25*1000/(L65*L66*1.732)</f>
        <v>38.97455233647909</v>
      </c>
      <c r="M25" s="328">
        <v>0.387</v>
      </c>
      <c r="N25" s="331"/>
      <c r="O25" s="321">
        <f>P25*1000/(O65*O66*1.732)</f>
        <v>38.18566174224373</v>
      </c>
      <c r="P25" s="328">
        <v>0.375</v>
      </c>
      <c r="Q25" s="330"/>
      <c r="R25" s="321">
        <f>S25*1000/(R65*R66*1.732)</f>
        <v>37.16178246036379</v>
      </c>
      <c r="S25" s="328">
        <v>0.369</v>
      </c>
      <c r="T25" s="330"/>
      <c r="U25" s="321">
        <f>V25*1000/(U65*U66*1.732)</f>
        <v>37.16178246036379</v>
      </c>
      <c r="V25" s="328">
        <v>0.369</v>
      </c>
      <c r="W25" s="330"/>
      <c r="X25" s="321">
        <f>Y25*1000/(X65*X66*1.732)</f>
        <v>38.97455233647909</v>
      </c>
      <c r="Y25" s="328">
        <v>0.387</v>
      </c>
      <c r="Z25" s="331"/>
      <c r="AA25" s="321">
        <f>AB25*1000/(AA65*AA66*1.732)</f>
        <v>38.068167398421444</v>
      </c>
      <c r="AB25" s="328">
        <v>0.378</v>
      </c>
      <c r="AC25" s="330"/>
      <c r="AD25" s="321">
        <f>AE25*1000/(AD65*AD66*1.732)</f>
        <v>36.047900450118114</v>
      </c>
      <c r="AE25" s="328">
        <v>0.36</v>
      </c>
      <c r="AF25" s="330"/>
      <c r="AG25" s="321">
        <f>AH25*1000/(AG65*AG66*1.732)</f>
        <v>39.386763360661845</v>
      </c>
      <c r="AH25" s="328">
        <v>0.387</v>
      </c>
      <c r="AI25" s="330"/>
      <c r="AJ25" s="321">
        <f>AK25*1000/(AJ65*AJ66*1.732)</f>
        <v>42.59266270397153</v>
      </c>
      <c r="AK25" s="328">
        <v>0.414</v>
      </c>
      <c r="AL25" s="331"/>
      <c r="AM25" s="321">
        <f>AN25*1000/(AM65*AM66*1.732)</f>
        <v>42.13467708349872</v>
      </c>
      <c r="AN25" s="328">
        <v>0.414</v>
      </c>
      <c r="AO25" s="330"/>
      <c r="AP25" s="321">
        <f>AQ25*1000/(AP65*AP66*1.732)</f>
        <v>38.888952903626176</v>
      </c>
      <c r="AQ25" s="328">
        <v>0.378</v>
      </c>
      <c r="AR25" s="330"/>
      <c r="AS25" s="321">
        <f>AT25*1000/(AS65*AS66*1.732)</f>
        <v>36.638849637824976</v>
      </c>
      <c r="AT25" s="328">
        <v>0.36</v>
      </c>
      <c r="AU25" s="330"/>
      <c r="AV25" s="321">
        <f>AW25*1000/(AV65*AV66*1.732)</f>
        <v>38.47079211971622</v>
      </c>
      <c r="AW25" s="328">
        <v>0.378</v>
      </c>
      <c r="AX25" s="331"/>
      <c r="AY25" s="321">
        <f>AZ25*1000/(AY65*AY66*1.732)</f>
        <v>36.638849637824976</v>
      </c>
      <c r="AZ25" s="328">
        <v>0.36</v>
      </c>
      <c r="BA25" s="330"/>
      <c r="BB25" s="321">
        <f>BC25*1000/(BB65*BB66*1.732)</f>
        <v>37.96302545353984</v>
      </c>
      <c r="BC25" s="328">
        <v>0.369</v>
      </c>
      <c r="BD25" s="330"/>
      <c r="BE25" s="321">
        <f>BF25*1000/(BE65*BE66*1.732)</f>
        <v>37.96302545353984</v>
      </c>
      <c r="BF25" s="328">
        <v>0.369</v>
      </c>
      <c r="BG25" s="330"/>
      <c r="BH25" s="321">
        <f>BI25*1000/(BH65*BH66*1.732)</f>
        <v>37.76116604843416</v>
      </c>
      <c r="BI25" s="328">
        <v>0.369</v>
      </c>
      <c r="BJ25" s="331"/>
      <c r="BK25" s="321">
        <f>BL25*1000/(BK65*BK66*1.732)</f>
        <v>33.40308166709314</v>
      </c>
      <c r="BL25" s="328">
        <v>0.33</v>
      </c>
      <c r="BM25" s="330"/>
      <c r="BN25" s="321">
        <f>BO25*1000/(BN65*BN66*1.732)</f>
        <v>33.7067460458849</v>
      </c>
      <c r="BO25" s="328">
        <v>0.333</v>
      </c>
      <c r="BP25" s="330"/>
      <c r="BQ25" s="321">
        <f>BR25*1000/(BQ65*BQ66*1.732)</f>
        <v>36.4397254550107</v>
      </c>
      <c r="BR25" s="328">
        <v>0.36</v>
      </c>
      <c r="BS25" s="330"/>
      <c r="BT25" s="321">
        <f>BU25*1000/(BT65*BT66*1.732)</f>
        <v>35.528732318635434</v>
      </c>
      <c r="BU25" s="328">
        <v>0.351</v>
      </c>
      <c r="BV25" s="331"/>
      <c r="BW25" s="321">
        <f>BX25*1000/(BW65*BW66*1.732)</f>
        <v>35.528732318635434</v>
      </c>
      <c r="BX25" s="328">
        <v>0.351</v>
      </c>
      <c r="BY25" s="330"/>
      <c r="BZ25" s="321">
        <f>CA25*1000/(BZ65*BZ66*1.732)</f>
        <v>37.16178246036379</v>
      </c>
      <c r="CA25" s="328">
        <v>0.369</v>
      </c>
      <c r="CB25" s="330"/>
      <c r="CC25" s="325">
        <f t="shared" si="6"/>
        <v>8.928999999999998</v>
      </c>
      <c r="CD25" s="156"/>
    </row>
    <row r="26" spans="1:82" ht="12.75" customHeight="1">
      <c r="A26" s="792"/>
      <c r="B26" s="767"/>
      <c r="C26" s="166" t="s">
        <v>182</v>
      </c>
      <c r="D26" s="167"/>
      <c r="E26" s="204" t="s">
        <v>34</v>
      </c>
      <c r="F26" s="327"/>
      <c r="G26" s="319"/>
      <c r="H26" s="320"/>
      <c r="I26" s="321">
        <f>J26*1000/(I65*I66*1.732)</f>
        <v>80.843688829981</v>
      </c>
      <c r="J26" s="328">
        <v>0.79</v>
      </c>
      <c r="K26" s="330"/>
      <c r="L26" s="321">
        <f>M26*1000/(L65*L66*1.732)</f>
        <v>71.60441010655461</v>
      </c>
      <c r="M26" s="328">
        <v>0.711</v>
      </c>
      <c r="N26" s="331"/>
      <c r="O26" s="321">
        <f>P26*1000/(O65*O66*1.732)</f>
        <v>71.48355878148027</v>
      </c>
      <c r="P26" s="328">
        <v>0.702</v>
      </c>
      <c r="Q26" s="330"/>
      <c r="R26" s="321">
        <f>S26*1000/(R65*R66*1.732)</f>
        <v>69.48951191775342</v>
      </c>
      <c r="S26" s="328">
        <v>0.69</v>
      </c>
      <c r="T26" s="330"/>
      <c r="U26" s="321">
        <f>V26*1000/(U65*U66*1.732)</f>
        <v>67.978870354324</v>
      </c>
      <c r="V26" s="328">
        <v>0.675</v>
      </c>
      <c r="W26" s="330"/>
      <c r="X26" s="321">
        <f>Y26*1000/(X65*X66*1.732)</f>
        <v>68.88525529238166</v>
      </c>
      <c r="Y26" s="328">
        <v>0.684</v>
      </c>
      <c r="Z26" s="331"/>
      <c r="AA26" s="321">
        <f>AB26*1000/(AA65*AA66*1.732)</f>
        <v>73.41717998266992</v>
      </c>
      <c r="AB26" s="328">
        <v>0.729</v>
      </c>
      <c r="AC26" s="330"/>
      <c r="AD26" s="321">
        <f>AE26*1000/(AD65*AD66*1.732)</f>
        <v>70.29340587773032</v>
      </c>
      <c r="AE26" s="328">
        <v>0.702</v>
      </c>
      <c r="AF26" s="330"/>
      <c r="AG26" s="321">
        <f>AH26*1000/(AG65*AG66*1.732)</f>
        <v>76.02561299848682</v>
      </c>
      <c r="AH26" s="328">
        <v>0.747</v>
      </c>
      <c r="AI26" s="330"/>
      <c r="AJ26" s="321">
        <f>AK26*1000/(AJ65*AJ66*1.732)</f>
        <v>84.25939795785672</v>
      </c>
      <c r="AK26" s="328">
        <v>0.819</v>
      </c>
      <c r="AL26" s="331"/>
      <c r="AM26" s="321">
        <f>AN26*1000/(AM65*AM66*1.732)</f>
        <v>83.35338292605182</v>
      </c>
      <c r="AN26" s="328">
        <v>0.819</v>
      </c>
      <c r="AO26" s="330"/>
      <c r="AP26" s="321">
        <f>AQ26*1000/(AP65*AP66*1.732)</f>
        <v>84.25939795785672</v>
      </c>
      <c r="AQ26" s="328">
        <v>0.819</v>
      </c>
      <c r="AR26" s="330"/>
      <c r="AS26" s="321">
        <f>AT26*1000/(AS65*AS66*1.732)</f>
        <v>78.77352672132369</v>
      </c>
      <c r="AT26" s="328">
        <v>0.774</v>
      </c>
      <c r="AU26" s="330"/>
      <c r="AV26" s="321">
        <f>AW26*1000/(AV65*AV66*1.732)</f>
        <v>84.26935416699745</v>
      </c>
      <c r="AW26" s="328">
        <v>0.828</v>
      </c>
      <c r="AX26" s="331"/>
      <c r="AY26" s="321">
        <f>AZ26*1000/(AY65*AY66*1.732)</f>
        <v>85.18532540794307</v>
      </c>
      <c r="AZ26" s="328">
        <v>0.837</v>
      </c>
      <c r="BA26" s="330"/>
      <c r="BB26" s="321">
        <f>BC26*1000/(BB65*BB66*1.732)</f>
        <v>83.33347050777039</v>
      </c>
      <c r="BC26" s="328">
        <v>0.81</v>
      </c>
      <c r="BD26" s="330"/>
      <c r="BE26" s="321">
        <f>BF26*1000/(BE65*BE66*1.732)</f>
        <v>80.55568815751137</v>
      </c>
      <c r="BF26" s="328">
        <v>0.783</v>
      </c>
      <c r="BG26" s="330"/>
      <c r="BH26" s="321">
        <f>BI26*1000/(BH65*BH66*1.732)</f>
        <v>78.28534424675375</v>
      </c>
      <c r="BI26" s="328">
        <v>0.765</v>
      </c>
      <c r="BJ26" s="331"/>
      <c r="BK26" s="321">
        <f>BL26*1000/(BK65*BK66*1.732)</f>
        <v>81.98938227377408</v>
      </c>
      <c r="BL26" s="328">
        <v>0.81</v>
      </c>
      <c r="BM26" s="330"/>
      <c r="BN26" s="321">
        <f>BO26*1000/(BN65*BN66*1.732)</f>
        <v>81.98938227377408</v>
      </c>
      <c r="BO26" s="328">
        <v>0.81</v>
      </c>
      <c r="BP26" s="330"/>
      <c r="BQ26" s="321">
        <f>BR26*1000/(BQ65*BQ66*1.732)</f>
        <v>71.05746463727087</v>
      </c>
      <c r="BR26" s="328">
        <v>0.702</v>
      </c>
      <c r="BS26" s="330"/>
      <c r="BT26" s="321">
        <f>BU26*1000/(BT65*BT66*1.732)</f>
        <v>77.43441659189774</v>
      </c>
      <c r="BU26" s="328">
        <v>0.765</v>
      </c>
      <c r="BV26" s="331"/>
      <c r="BW26" s="321">
        <f>BX26*1000/(BW65*BW66*1.732)</f>
        <v>75.61243031914721</v>
      </c>
      <c r="BX26" s="328">
        <v>0.747</v>
      </c>
      <c r="BY26" s="330"/>
      <c r="BZ26" s="321">
        <f>CA26*1000/(BZ65*BZ66*1.732)</f>
        <v>81.57464442518881</v>
      </c>
      <c r="CA26" s="328">
        <v>0.81</v>
      </c>
      <c r="CB26" s="330"/>
      <c r="CC26" s="325">
        <f t="shared" si="6"/>
        <v>18.328</v>
      </c>
      <c r="CD26" s="156"/>
    </row>
    <row r="27" spans="1:82" ht="12.75" customHeight="1">
      <c r="A27" s="792"/>
      <c r="B27" s="767"/>
      <c r="C27" s="166" t="s">
        <v>183</v>
      </c>
      <c r="D27" s="167"/>
      <c r="E27" s="204" t="s">
        <v>102</v>
      </c>
      <c r="F27" s="327"/>
      <c r="G27" s="327"/>
      <c r="H27" s="332"/>
      <c r="I27" s="321">
        <f>J27*1000/(I65*I66*1.732)</f>
        <v>88.72339014632092</v>
      </c>
      <c r="J27" s="328">
        <v>0.867</v>
      </c>
      <c r="K27" s="330"/>
      <c r="L27" s="321">
        <f>M27*1000/(L65*L66*1.732)</f>
        <v>87.51650124134453</v>
      </c>
      <c r="M27" s="328">
        <v>0.869</v>
      </c>
      <c r="N27" s="331"/>
      <c r="O27" s="321">
        <f>P27*1000/(O65*O66*1.732)</f>
        <v>84.31394112687416</v>
      </c>
      <c r="P27" s="328">
        <v>0.828</v>
      </c>
      <c r="Q27" s="330"/>
      <c r="R27" s="321">
        <f>S27*1000/(R65*R66*1.732)</f>
        <v>83.18599542618018</v>
      </c>
      <c r="S27" s="328">
        <v>0.826</v>
      </c>
      <c r="T27" s="330"/>
      <c r="U27" s="321">
        <f>V27*1000/(U65*U66*1.732)</f>
        <v>80.76896892469311</v>
      </c>
      <c r="V27" s="328">
        <v>0.802</v>
      </c>
      <c r="W27" s="330"/>
      <c r="X27" s="321">
        <f>Y27*1000/(X65*X66*1.732)</f>
        <v>77.84839523539623</v>
      </c>
      <c r="Y27" s="328">
        <v>0.773</v>
      </c>
      <c r="Z27" s="331"/>
      <c r="AA27" s="321">
        <f>AB27*1000/(AA65*AA66*1.732)</f>
        <v>79.25832736126368</v>
      </c>
      <c r="AB27" s="328">
        <v>0.787</v>
      </c>
      <c r="AC27" s="330"/>
      <c r="AD27" s="321">
        <f>AE27*1000/(AD65*AD66*1.732)</f>
        <v>78.80471570623044</v>
      </c>
      <c r="AE27" s="328">
        <v>0.787</v>
      </c>
      <c r="AF27" s="330"/>
      <c r="AG27" s="321">
        <f>AH27*1000/(AG65*AG66*1.732)</f>
        <v>81.21611669717869</v>
      </c>
      <c r="AH27" s="328">
        <v>0.798</v>
      </c>
      <c r="AI27" s="330"/>
      <c r="AJ27" s="321">
        <f>AK27*1000/(AJ65*AJ66*1.732)</f>
        <v>81.99601974653456</v>
      </c>
      <c r="AK27" s="328">
        <v>0.797</v>
      </c>
      <c r="AL27" s="331"/>
      <c r="AM27" s="321">
        <f>AN27*1000/(AM65*AM66*1.732)</f>
        <v>83.04805917906994</v>
      </c>
      <c r="AN27" s="328">
        <v>0.816</v>
      </c>
      <c r="AO27" s="330"/>
      <c r="AP27" s="321">
        <f>AQ27*1000/(AP65*AP66*1.732)</f>
        <v>81.99601974653456</v>
      </c>
      <c r="AQ27" s="328">
        <v>0.797</v>
      </c>
      <c r="AR27" s="330"/>
      <c r="AS27" s="321">
        <f>AT27*1000/(AS65*AS66*1.732)</f>
        <v>82.13208793812431</v>
      </c>
      <c r="AT27" s="328">
        <v>0.807</v>
      </c>
      <c r="AU27" s="330"/>
      <c r="AV27" s="321">
        <f>AW27*1000/(AV65*AV66*1.732)</f>
        <v>81.1143421148514</v>
      </c>
      <c r="AW27" s="328">
        <v>0.797</v>
      </c>
      <c r="AX27" s="331"/>
      <c r="AY27" s="321">
        <f>AZ27*1000/(AY65*AY66*1.732)</f>
        <v>84.47290333165202</v>
      </c>
      <c r="AZ27" s="328">
        <v>0.83</v>
      </c>
      <c r="BA27" s="330"/>
      <c r="BB27" s="321">
        <f>BC27*1000/(BB65*BB66*1.732)</f>
        <v>81.99601974653456</v>
      </c>
      <c r="BC27" s="328">
        <v>0.797</v>
      </c>
      <c r="BD27" s="330"/>
      <c r="BE27" s="321">
        <f>BF27*1000/(BE65*BE66*1.732)</f>
        <v>85.3910870635178</v>
      </c>
      <c r="BF27" s="328">
        <v>0.83</v>
      </c>
      <c r="BG27" s="330"/>
      <c r="BH27" s="321">
        <f>BI27*1000/(BH65*BH66*1.732)</f>
        <v>84.9370401631446</v>
      </c>
      <c r="BI27" s="328">
        <v>0.83</v>
      </c>
      <c r="BJ27" s="331"/>
      <c r="BK27" s="321">
        <f>BL27*1000/(BK65*BK66*1.732)</f>
        <v>77.7380809706895</v>
      </c>
      <c r="BL27" s="328">
        <v>0.768</v>
      </c>
      <c r="BM27" s="330"/>
      <c r="BN27" s="321">
        <f>BO27*1000/(BN65*BN66*1.732)</f>
        <v>69.03303544532582</v>
      </c>
      <c r="BO27" s="328">
        <v>0.682</v>
      </c>
      <c r="BP27" s="330"/>
      <c r="BQ27" s="321">
        <f>BR27*1000/(BQ65*BQ66*1.732)</f>
        <v>71.86723631404888</v>
      </c>
      <c r="BR27" s="328">
        <v>0.71</v>
      </c>
      <c r="BS27" s="330"/>
      <c r="BT27" s="321">
        <f>BU27*1000/(BT65*BT66*1.732)</f>
        <v>73.89166550599393</v>
      </c>
      <c r="BU27" s="328">
        <v>0.73</v>
      </c>
      <c r="BV27" s="331"/>
      <c r="BW27" s="321">
        <f>BX27*1000/(BW65*BW66*1.732)</f>
        <v>80.67350329900981</v>
      </c>
      <c r="BX27" s="328">
        <v>0.797</v>
      </c>
      <c r="BY27" s="330"/>
      <c r="BZ27" s="321">
        <f>CA27*1000/(BZ65*BZ66*1.732)</f>
        <v>88.02004842915434</v>
      </c>
      <c r="CA27" s="328">
        <v>0.874</v>
      </c>
      <c r="CB27" s="330"/>
      <c r="CC27" s="325">
        <f t="shared" si="6"/>
        <v>19.199000000000005</v>
      </c>
      <c r="CD27" s="156"/>
    </row>
    <row r="28" spans="1:82" ht="12.75" customHeight="1">
      <c r="A28" s="792"/>
      <c r="B28" s="767"/>
      <c r="C28" s="166" t="s">
        <v>184</v>
      </c>
      <c r="D28" s="167"/>
      <c r="E28" s="204" t="s">
        <v>103</v>
      </c>
      <c r="F28" s="327"/>
      <c r="G28" s="327"/>
      <c r="H28" s="332"/>
      <c r="I28" s="321">
        <f>J28*1000/(I65*I66*1.732)</f>
        <v>104.58512656232986</v>
      </c>
      <c r="J28" s="328">
        <v>1.022</v>
      </c>
      <c r="K28" s="330"/>
      <c r="L28" s="321">
        <f>M28*1000/(L65*L66*1.732)</f>
        <v>106.9534226908031</v>
      </c>
      <c r="M28" s="328">
        <v>1.062</v>
      </c>
      <c r="N28" s="331"/>
      <c r="O28" s="321">
        <f>P28*1000/(O65*O66*1.732)</f>
        <v>101.21746072477404</v>
      </c>
      <c r="P28" s="328">
        <v>0.994</v>
      </c>
      <c r="Q28" s="330"/>
      <c r="R28" s="321">
        <f>S28*1000/(R65*R66*1.732)</f>
        <v>97.18460724729283</v>
      </c>
      <c r="S28" s="328">
        <v>0.965</v>
      </c>
      <c r="T28" s="330"/>
      <c r="U28" s="321">
        <f>V28*1000/(U65*U66*1.732)</f>
        <v>96.4796411843591</v>
      </c>
      <c r="V28" s="328">
        <v>0.958</v>
      </c>
      <c r="W28" s="330"/>
      <c r="X28" s="321">
        <f>Y28*1000/(X65*X66*1.732)</f>
        <v>94.26403355799594</v>
      </c>
      <c r="Y28" s="328">
        <v>0.936</v>
      </c>
      <c r="Z28" s="331"/>
      <c r="AA28" s="321">
        <f>AB28*1000/(AA65*AA66*1.732)</f>
        <v>95.37183737117752</v>
      </c>
      <c r="AB28" s="328">
        <v>0.947</v>
      </c>
      <c r="AC28" s="330"/>
      <c r="AD28" s="321">
        <f>AE28*1000/(AD65*AD66*1.732)</f>
        <v>95.92746842003653</v>
      </c>
      <c r="AE28" s="328">
        <v>0.958</v>
      </c>
      <c r="AF28" s="330"/>
      <c r="AG28" s="321">
        <f>AH28*1000/(AG65*AG66*1.732)</f>
        <v>99.3319923514366</v>
      </c>
      <c r="AH28" s="328">
        <v>0.976</v>
      </c>
      <c r="AI28" s="330"/>
      <c r="AJ28" s="321">
        <f>AK28*1000/(AJ65*AJ66*1.732)</f>
        <v>100.41168792047394</v>
      </c>
      <c r="AK28" s="328">
        <v>0.976</v>
      </c>
      <c r="AL28" s="331"/>
      <c r="AM28" s="321">
        <f>AN28*1000/(AM65*AM66*1.732)</f>
        <v>107.37218435529263</v>
      </c>
      <c r="AN28" s="328">
        <v>1.055</v>
      </c>
      <c r="AO28" s="330"/>
      <c r="AP28" s="321">
        <f>AQ28*1000/(AP65*AP66*1.732)</f>
        <v>108.12775000452676</v>
      </c>
      <c r="AQ28" s="328">
        <v>1.051</v>
      </c>
      <c r="AR28" s="330"/>
      <c r="AS28" s="321">
        <f>AT28*1000/(AS65*AS66*1.732)</f>
        <v>100.04441442772763</v>
      </c>
      <c r="AT28" s="328">
        <v>0.983</v>
      </c>
      <c r="AU28" s="330"/>
      <c r="AV28" s="321">
        <f>AW28*1000/(AV65*AV66*1.732)</f>
        <v>100.34973817470951</v>
      </c>
      <c r="AW28" s="328">
        <v>0.986</v>
      </c>
      <c r="AX28" s="331"/>
      <c r="AY28" s="321">
        <f>AZ28*1000/(AY65*AY66*1.732)</f>
        <v>104.01362313849201</v>
      </c>
      <c r="AZ28" s="328">
        <v>1.022</v>
      </c>
      <c r="BA28" s="330"/>
      <c r="BB28" s="321">
        <f>BC28*1000/(BB65*BB66*1.732)</f>
        <v>100.72033040383606</v>
      </c>
      <c r="BC28" s="328">
        <v>0.979</v>
      </c>
      <c r="BD28" s="330"/>
      <c r="BE28" s="321">
        <f>BF28*1000/(BE65*BE66*1.732)</f>
        <v>109.25943911018783</v>
      </c>
      <c r="BF28" s="328">
        <v>1.062</v>
      </c>
      <c r="BG28" s="330"/>
      <c r="BH28" s="321">
        <f>BI28*1000/(BH65*BH66*1.732)</f>
        <v>108.2691427621771</v>
      </c>
      <c r="BI28" s="328">
        <v>1.058</v>
      </c>
      <c r="BJ28" s="331"/>
      <c r="BK28" s="321">
        <f>BL28*1000/(BK65*BK66*1.732)</f>
        <v>106.38375403671179</v>
      </c>
      <c r="BL28" s="328">
        <v>1.051</v>
      </c>
      <c r="BM28" s="330"/>
      <c r="BN28" s="321">
        <f>BO28*1000/(BN65*BN66*1.732)</f>
        <v>104.96665360235028</v>
      </c>
      <c r="BO28" s="328">
        <v>1.037</v>
      </c>
      <c r="BP28" s="330"/>
      <c r="BQ28" s="321">
        <f>BR28*1000/(BQ65*BQ66*1.732)</f>
        <v>106.38375403671179</v>
      </c>
      <c r="BR28" s="328">
        <v>1.051</v>
      </c>
      <c r="BS28" s="330"/>
      <c r="BT28" s="321">
        <f>BU28*1000/(BT65*BT66*1.732)</f>
        <v>107.09230425389256</v>
      </c>
      <c r="BU28" s="328">
        <v>1.058</v>
      </c>
      <c r="BV28" s="331"/>
      <c r="BW28" s="321">
        <f>BX28*1000/(BW65*BW66*1.732)</f>
        <v>104.96665360235028</v>
      </c>
      <c r="BX28" s="328">
        <v>1.037</v>
      </c>
      <c r="BY28" s="330"/>
      <c r="BZ28" s="321">
        <f>CA28*1000/(BZ65*BZ66*1.732)</f>
        <v>106.55058494055525</v>
      </c>
      <c r="CA28" s="328">
        <v>1.058</v>
      </c>
      <c r="CB28" s="330"/>
      <c r="CC28" s="325">
        <f t="shared" si="6"/>
        <v>24.281999999999996</v>
      </c>
      <c r="CD28" s="156"/>
    </row>
    <row r="29" spans="1:82" ht="12.75" customHeight="1">
      <c r="A29" s="792"/>
      <c r="B29" s="767"/>
      <c r="C29" s="166" t="s">
        <v>185</v>
      </c>
      <c r="D29" s="167"/>
      <c r="E29" s="204" t="s">
        <v>36</v>
      </c>
      <c r="F29" s="327"/>
      <c r="G29" s="327"/>
      <c r="H29" s="332"/>
      <c r="I29" s="321">
        <f>J29*1000/(I65*I66*1.732)</f>
        <v>277.32455282183355</v>
      </c>
      <c r="J29" s="328">
        <v>2.71</v>
      </c>
      <c r="K29" s="330"/>
      <c r="L29" s="321">
        <f>M29*1000/(L65*L66*1.732)</f>
        <v>277.6559193583278</v>
      </c>
      <c r="M29" s="328">
        <v>2.757</v>
      </c>
      <c r="N29" s="331"/>
      <c r="O29" s="321">
        <f>P29*1000/(O65*O66*1.732)</f>
        <v>281.7592694421024</v>
      </c>
      <c r="P29" s="328">
        <v>2.767</v>
      </c>
      <c r="Q29" s="330"/>
      <c r="R29" s="321">
        <f>S29*1000/(R65*R66*1.732)</f>
        <v>278.6630137339474</v>
      </c>
      <c r="S29" s="328">
        <v>2.767</v>
      </c>
      <c r="T29" s="330"/>
      <c r="U29" s="321">
        <f>V29*1000/(U65*U66*1.732)</f>
        <v>278.1594665461376</v>
      </c>
      <c r="V29" s="328">
        <v>2.762</v>
      </c>
      <c r="W29" s="330"/>
      <c r="X29" s="321">
        <f>Y29*1000/(X65*X66*1.732)</f>
        <v>275.54102116952663</v>
      </c>
      <c r="Y29" s="328">
        <v>2.736</v>
      </c>
      <c r="Z29" s="331"/>
      <c r="AA29" s="321">
        <f>AB29*1000/(AA65*AA66*1.732)</f>
        <v>268.4913605401893</v>
      </c>
      <c r="AB29" s="328">
        <v>2.666</v>
      </c>
      <c r="AC29" s="330"/>
      <c r="AD29" s="321">
        <f>AE29*1000/(AD65*AD66*1.732)</f>
        <v>272.4620475688094</v>
      </c>
      <c r="AE29" s="328">
        <v>2.721</v>
      </c>
      <c r="AF29" s="330"/>
      <c r="AG29" s="321">
        <f>AH29*1000/(AG65*AG66*1.732)</f>
        <v>284.76528135176187</v>
      </c>
      <c r="AH29" s="328">
        <v>2.798</v>
      </c>
      <c r="AI29" s="330"/>
      <c r="AJ29" s="321">
        <f>AK29*1000/(AJ65*AJ66*1.732)</f>
        <v>298.4572814111628</v>
      </c>
      <c r="AK29" s="328">
        <v>2.901</v>
      </c>
      <c r="AL29" s="331"/>
      <c r="AM29" s="321">
        <f>AN29*1000/(AM65*AM66*1.732)</f>
        <v>295.2480633314729</v>
      </c>
      <c r="AN29" s="328">
        <v>2.901</v>
      </c>
      <c r="AO29" s="330"/>
      <c r="AP29" s="321">
        <f>AQ29*1000/(AP65*AP66*1.732)</f>
        <v>284.15684634871826</v>
      </c>
      <c r="AQ29" s="328">
        <v>2.762</v>
      </c>
      <c r="AR29" s="330"/>
      <c r="AS29" s="321">
        <f>AT29*1000/(AS65*AS66*1.732)</f>
        <v>281.1013963879794</v>
      </c>
      <c r="AT29" s="328">
        <v>2.762</v>
      </c>
      <c r="AU29" s="330"/>
      <c r="AV29" s="321">
        <f>AW29*1000/(AV65*AV66*1.732)</f>
        <v>285.7830271750348</v>
      </c>
      <c r="AW29" s="328">
        <v>2.808</v>
      </c>
      <c r="AX29" s="331"/>
      <c r="AY29" s="321">
        <f>AZ29*1000/(AY65*AY66*1.732)</f>
        <v>290.4646579620902</v>
      </c>
      <c r="AZ29" s="328">
        <v>2.854</v>
      </c>
      <c r="BA29" s="330"/>
      <c r="BB29" s="321">
        <f>BC29*1000/(BB65*BB66*1.732)</f>
        <v>293.6218825051564</v>
      </c>
      <c r="BC29" s="328">
        <v>2.854</v>
      </c>
      <c r="BD29" s="330"/>
      <c r="BE29" s="321">
        <f>BF29*1000/(BE65*BE66*1.732)</f>
        <v>285.7000587655288</v>
      </c>
      <c r="BF29" s="328">
        <v>2.777</v>
      </c>
      <c r="BG29" s="330"/>
      <c r="BH29" s="321">
        <f>BI29*1000/(BH65*BH66*1.732)</f>
        <v>281.72490550498446</v>
      </c>
      <c r="BI29" s="328">
        <v>2.753</v>
      </c>
      <c r="BJ29" s="331"/>
      <c r="BK29" s="321">
        <f>BL29*1000/(BK65*BK66*1.732)</f>
        <v>276.94191345808133</v>
      </c>
      <c r="BL29" s="328">
        <v>2.736</v>
      </c>
      <c r="BM29" s="330"/>
      <c r="BN29" s="321">
        <f>BO29*1000/(BN65*BN66*1.732)</f>
        <v>274.3101555085528</v>
      </c>
      <c r="BO29" s="328">
        <v>2.71</v>
      </c>
      <c r="BP29" s="330"/>
      <c r="BQ29" s="321">
        <f>BR29*1000/(BQ65*BQ66*1.732)</f>
        <v>278.6626782712346</v>
      </c>
      <c r="BR29" s="328">
        <v>2.753</v>
      </c>
      <c r="BS29" s="330"/>
      <c r="BT29" s="321">
        <f>BU29*1000/(BT65*BT66*1.732)</f>
        <v>278.7638997308319</v>
      </c>
      <c r="BU29" s="328">
        <v>2.754</v>
      </c>
      <c r="BV29" s="331"/>
      <c r="BW29" s="321">
        <f>BX29*1000/(BW65*BW66*1.732)</f>
        <v>273.8040482105665</v>
      </c>
      <c r="BX29" s="328">
        <v>2.705</v>
      </c>
      <c r="BY29" s="330"/>
      <c r="BZ29" s="321">
        <f>CA29*1000/(BZ65*BZ66*1.732)</f>
        <v>274.533926793907</v>
      </c>
      <c r="CA29" s="328">
        <v>2.726</v>
      </c>
      <c r="CB29" s="330"/>
      <c r="CC29" s="325">
        <f t="shared" si="6"/>
        <v>66.44</v>
      </c>
      <c r="CD29" s="156"/>
    </row>
    <row r="30" spans="1:82" ht="12.75" customHeight="1">
      <c r="A30" s="792"/>
      <c r="B30" s="767"/>
      <c r="C30" s="166" t="s">
        <v>186</v>
      </c>
      <c r="D30" s="167"/>
      <c r="E30" s="204" t="s">
        <v>187</v>
      </c>
      <c r="F30" s="327"/>
      <c r="G30" s="327"/>
      <c r="H30" s="332"/>
      <c r="I30" s="321">
        <f>J30*1000/(I65*I66*1.732)</f>
        <v>14.736064799388943</v>
      </c>
      <c r="J30" s="328">
        <v>0.144</v>
      </c>
      <c r="K30" s="330"/>
      <c r="L30" s="321">
        <f>M30*1000/(L65*L66*1.732)</f>
        <v>14.099321258674607</v>
      </c>
      <c r="M30" s="328">
        <v>0.14</v>
      </c>
      <c r="N30" s="331"/>
      <c r="O30" s="321">
        <f>P30*1000/(O65*O66*1.732)</f>
        <v>15.172436265584842</v>
      </c>
      <c r="P30" s="328">
        <v>0.149</v>
      </c>
      <c r="Q30" s="330"/>
      <c r="R30" s="321">
        <f>S30*1000/(R65*R66*1.732)</f>
        <v>19.336212011896606</v>
      </c>
      <c r="S30" s="328">
        <v>0.192</v>
      </c>
      <c r="T30" s="330"/>
      <c r="U30" s="321">
        <f>V30*1000/(U65*U66*1.732)</f>
        <v>21.853947950945642</v>
      </c>
      <c r="V30" s="328">
        <v>0.217</v>
      </c>
      <c r="W30" s="330"/>
      <c r="X30" s="321">
        <f>Y30*1000/(X65*X66*1.732)</f>
        <v>19.336212011896606</v>
      </c>
      <c r="Y30" s="328">
        <v>0.192</v>
      </c>
      <c r="Z30" s="331"/>
      <c r="AA30" s="321">
        <f>AB30*1000/(AA65*AA66*1.732)</f>
        <v>24.170265014870758</v>
      </c>
      <c r="AB30" s="328">
        <v>0.24</v>
      </c>
      <c r="AC30" s="330"/>
      <c r="AD30" s="321">
        <f>AE30*1000/(AD65*AD66*1.732)</f>
        <v>24.031933633412077</v>
      </c>
      <c r="AE30" s="328">
        <v>0.24</v>
      </c>
      <c r="AF30" s="330"/>
      <c r="AG30" s="321">
        <f>AH30*1000/(AG65*AG66*1.732)</f>
        <v>24.42589975854998</v>
      </c>
      <c r="AH30" s="328">
        <v>0.24</v>
      </c>
      <c r="AI30" s="330"/>
      <c r="AJ30" s="321">
        <f>AK30*1000/(AJ65*AJ66*1.732)</f>
        <v>29.629678402762803</v>
      </c>
      <c r="AK30" s="328">
        <v>0.288</v>
      </c>
      <c r="AL30" s="331"/>
      <c r="AM30" s="321">
        <f>AN30*1000/(AM65*AM66*1.732)</f>
        <v>23.61170309993165</v>
      </c>
      <c r="AN30" s="328">
        <v>0.232</v>
      </c>
      <c r="AO30" s="330"/>
      <c r="AP30" s="321">
        <f>AQ30*1000/(AP65*AP66*1.732)</f>
        <v>37.24285965902825</v>
      </c>
      <c r="AQ30" s="328">
        <v>0.362</v>
      </c>
      <c r="AR30" s="330"/>
      <c r="AS30" s="321">
        <f>AT30*1000/(AS65*AS66*1.732)</f>
        <v>39.08143961367997</v>
      </c>
      <c r="AT30" s="328">
        <v>0.384</v>
      </c>
      <c r="AU30" s="330"/>
      <c r="AV30" s="321">
        <f>AW30*1000/(AV65*AV66*1.732)</f>
        <v>39.08143961367997</v>
      </c>
      <c r="AW30" s="328">
        <v>0.384</v>
      </c>
      <c r="AX30" s="331"/>
      <c r="AY30" s="321">
        <f>AZ30*1000/(AY65*AY66*1.732)</f>
        <v>34.60335799127914</v>
      </c>
      <c r="AZ30" s="328">
        <v>0.34</v>
      </c>
      <c r="BA30" s="330"/>
      <c r="BB30" s="321">
        <f>BC30*1000/(BB65*BB66*1.732)</f>
        <v>24.691398668969</v>
      </c>
      <c r="BC30" s="328">
        <v>0.24</v>
      </c>
      <c r="BD30" s="330"/>
      <c r="BE30" s="321">
        <f>BF30*1000/(BE65*BE66*1.732)</f>
        <v>34.567958136556605</v>
      </c>
      <c r="BF30" s="328">
        <v>0.336</v>
      </c>
      <c r="BG30" s="330"/>
      <c r="BH30" s="321">
        <f>BI30*1000/(BH65*BH66*1.732)</f>
        <v>24.56010799898157</v>
      </c>
      <c r="BI30" s="328">
        <v>0.24</v>
      </c>
      <c r="BJ30" s="331"/>
      <c r="BK30" s="321">
        <f>BL30*1000/(BK65*BK66*1.732)</f>
        <v>9.717260121336187</v>
      </c>
      <c r="BL30" s="328">
        <v>0.096</v>
      </c>
      <c r="BM30" s="330"/>
      <c r="BN30" s="321">
        <f>BO30*1000/(BN65*BN66*1.732)</f>
        <v>9.717260121336187</v>
      </c>
      <c r="BO30" s="328">
        <v>0.096</v>
      </c>
      <c r="BP30" s="330"/>
      <c r="BQ30" s="321">
        <f>BR30*1000/(BQ65*BQ66*1.732)</f>
        <v>9.717260121336187</v>
      </c>
      <c r="BR30" s="328">
        <v>0.096</v>
      </c>
      <c r="BS30" s="330"/>
      <c r="BT30" s="321">
        <f>BU30*1000/(BT65*BT66*1.732)</f>
        <v>14.575890182004281</v>
      </c>
      <c r="BU30" s="328">
        <v>0.144</v>
      </c>
      <c r="BV30" s="331"/>
      <c r="BW30" s="321">
        <f>BX30*1000/(BW65*BW66*1.732)</f>
        <v>19.434520242672374</v>
      </c>
      <c r="BX30" s="328">
        <v>0.192</v>
      </c>
      <c r="BY30" s="330"/>
      <c r="BZ30" s="321">
        <f>CA30*1000/(BZ65*BZ66*1.732)</f>
        <v>14.502159008922453</v>
      </c>
      <c r="CA30" s="328">
        <v>0.144</v>
      </c>
      <c r="CB30" s="330"/>
      <c r="CC30" s="325">
        <f t="shared" si="6"/>
        <v>5.328000000000001</v>
      </c>
      <c r="CD30" s="156"/>
    </row>
    <row r="31" spans="1:82" ht="12.75" customHeight="1">
      <c r="A31" s="792"/>
      <c r="B31" s="767"/>
      <c r="C31" s="166" t="s">
        <v>188</v>
      </c>
      <c r="D31" s="167"/>
      <c r="E31" s="204" t="s">
        <v>189</v>
      </c>
      <c r="F31" s="327"/>
      <c r="G31" s="327"/>
      <c r="H31" s="332"/>
      <c r="I31" s="321">
        <f>J31*1000/(I65*I66*1.732)</f>
        <v>184.20080999236177</v>
      </c>
      <c r="J31" s="328">
        <v>1.8</v>
      </c>
      <c r="K31" s="330"/>
      <c r="L31" s="321">
        <f>M31*1000/(L65*L66*1.732)</f>
        <v>171.30675329289647</v>
      </c>
      <c r="M31" s="328">
        <v>1.701</v>
      </c>
      <c r="N31" s="331"/>
      <c r="O31" s="321">
        <f>P31*1000/(O65*O66*1.732)</f>
        <v>150.09510775484603</v>
      </c>
      <c r="P31" s="328">
        <v>1.474</v>
      </c>
      <c r="Q31" s="330"/>
      <c r="R31" s="321">
        <f>S31*1000/(R65*R66*1.732)</f>
        <v>145.02159008922453</v>
      </c>
      <c r="S31" s="328">
        <v>1.44</v>
      </c>
      <c r="T31" s="330"/>
      <c r="U31" s="321">
        <f>V31*1000/(U65*U66*1.732)</f>
        <v>140.1875370862504</v>
      </c>
      <c r="V31" s="328">
        <v>1.392</v>
      </c>
      <c r="W31" s="330"/>
      <c r="X31" s="321">
        <f>Y31*1000/(X65*X66*1.732)</f>
        <v>144.01449571360493</v>
      </c>
      <c r="Y31" s="328">
        <v>1.43</v>
      </c>
      <c r="Z31" s="331"/>
      <c r="AA31" s="321">
        <f>AB31*1000/(AA65*AA66*1.732)</f>
        <v>165.7677342269886</v>
      </c>
      <c r="AB31" s="328">
        <v>1.646</v>
      </c>
      <c r="AC31" s="330"/>
      <c r="AD31" s="321">
        <f>AE31*1000/(AD65*AD66*1.732)</f>
        <v>182.34229644351413</v>
      </c>
      <c r="AE31" s="328">
        <v>1.821</v>
      </c>
      <c r="AF31" s="330"/>
      <c r="AG31" s="321">
        <f>AH31*1000/(AG65*AG66*1.732)</f>
        <v>202.42964424898298</v>
      </c>
      <c r="AH31" s="328">
        <v>1.989</v>
      </c>
      <c r="AI31" s="330"/>
      <c r="AJ31" s="321">
        <f>AK31*1000/(AJ65*AJ66*1.732)</f>
        <v>222.9427538152326</v>
      </c>
      <c r="AK31" s="328">
        <v>2.167</v>
      </c>
      <c r="AL31" s="331"/>
      <c r="AM31" s="321">
        <f>AN31*1000/(AM65*AM66*1.732)</f>
        <v>244.25899758549983</v>
      </c>
      <c r="AN31" s="328">
        <v>2.4</v>
      </c>
      <c r="AO31" s="330"/>
      <c r="AP31" s="321">
        <f>AQ31*1000/(AP65*AP66*1.732)</f>
        <v>237.757593016614</v>
      </c>
      <c r="AQ31" s="328">
        <v>2.311</v>
      </c>
      <c r="AR31" s="330"/>
      <c r="AS31" s="321">
        <f>AT31*1000/(AS65*AS66*1.732)</f>
        <v>232.04604770622484</v>
      </c>
      <c r="AT31" s="328">
        <v>2.28</v>
      </c>
      <c r="AU31" s="330"/>
      <c r="AV31" s="321">
        <f>AW31*1000/(AV65*AV66*1.732)</f>
        <v>232.04604770622484</v>
      </c>
      <c r="AW31" s="328">
        <v>2.28</v>
      </c>
      <c r="AX31" s="331"/>
      <c r="AY31" s="321">
        <f>AZ31*1000/(AY65*AY66*1.732)</f>
        <v>232.04604770622484</v>
      </c>
      <c r="AZ31" s="328">
        <v>2.28</v>
      </c>
      <c r="BA31" s="330"/>
      <c r="BB31" s="321">
        <f>BC31*1000/(BB65*BB66*1.732)</f>
        <v>223.97156209310631</v>
      </c>
      <c r="BC31" s="328">
        <v>2.177</v>
      </c>
      <c r="BD31" s="330"/>
      <c r="BE31" s="321">
        <f>BF31*1000/(BE65*BE66*1.732)</f>
        <v>219.44480567046202</v>
      </c>
      <c r="BF31" s="328">
        <v>2.133</v>
      </c>
      <c r="BG31" s="330"/>
      <c r="BH31" s="321">
        <f>BI31*1000/(BH65*BH66*1.732)</f>
        <v>209.477254474647</v>
      </c>
      <c r="BI31" s="328">
        <v>2.047</v>
      </c>
      <c r="BJ31" s="331"/>
      <c r="BK31" s="321">
        <f>BL31*1000/(BK65*BK66*1.732)</f>
        <v>215.9053733209384</v>
      </c>
      <c r="BL31" s="328">
        <v>2.133</v>
      </c>
      <c r="BM31" s="330"/>
      <c r="BN31" s="321">
        <f>BO31*1000/(BN65*BN66*1.732)</f>
        <v>207.20032779557476</v>
      </c>
      <c r="BO31" s="328">
        <v>2.047</v>
      </c>
      <c r="BP31" s="330"/>
      <c r="BQ31" s="321">
        <f>BR31*1000/(BQ65*BQ66*1.732)</f>
        <v>215.9053733209384</v>
      </c>
      <c r="BR31" s="328">
        <v>2.133</v>
      </c>
      <c r="BS31" s="330"/>
      <c r="BT31" s="321">
        <f>BU31*1000/(BT65*BT66*1.732)</f>
        <v>208.21254239154726</v>
      </c>
      <c r="BU31" s="328">
        <v>2.057</v>
      </c>
      <c r="BV31" s="331"/>
      <c r="BW31" s="321">
        <f>BX31*1000/(BW65*BW66*1.732)</f>
        <v>208.21254239154726</v>
      </c>
      <c r="BX31" s="328">
        <v>2.057</v>
      </c>
      <c r="BY31" s="330"/>
      <c r="BZ31" s="321">
        <f>CA31*1000/(BZ65*BZ66*1.732)</f>
        <v>206.15221868933517</v>
      </c>
      <c r="CA31" s="328">
        <v>2.047</v>
      </c>
      <c r="CB31" s="330"/>
      <c r="CC31" s="325">
        <f t="shared" si="6"/>
        <v>47.242000000000004</v>
      </c>
      <c r="CD31" s="156"/>
    </row>
    <row r="32" spans="1:82" ht="12.75" customHeight="1">
      <c r="A32" s="792"/>
      <c r="B32" s="767"/>
      <c r="C32" s="166" t="s">
        <v>190</v>
      </c>
      <c r="D32" s="167"/>
      <c r="E32" s="204" t="s">
        <v>191</v>
      </c>
      <c r="F32" s="327"/>
      <c r="G32" s="327"/>
      <c r="H32" s="332"/>
      <c r="I32" s="321">
        <f>J32*1000/(I65*I66*1.732)</f>
        <v>5.423690516441764</v>
      </c>
      <c r="J32" s="328">
        <v>0.053</v>
      </c>
      <c r="K32" s="330"/>
      <c r="L32" s="321">
        <f>M32*1000/(L65*L66*1.732)</f>
        <v>5.4383096283459205</v>
      </c>
      <c r="M32" s="328">
        <v>0.054</v>
      </c>
      <c r="N32" s="331"/>
      <c r="O32" s="321">
        <f>P32*1000/(O65*O66*1.732)</f>
        <v>6.618848035322246</v>
      </c>
      <c r="P32" s="328">
        <v>0.065</v>
      </c>
      <c r="Q32" s="330"/>
      <c r="R32" s="321">
        <f>S32*1000/(R65*R66*1.732)</f>
        <v>5.6397285034698434</v>
      </c>
      <c r="S32" s="328">
        <v>0.056</v>
      </c>
      <c r="T32" s="330"/>
      <c r="U32" s="321">
        <f>V32*1000/(U65*U66*1.732)</f>
        <v>6.042566253717689</v>
      </c>
      <c r="V32" s="328">
        <v>0.06</v>
      </c>
      <c r="W32" s="330"/>
      <c r="X32" s="321">
        <f>Y32*1000/(X65*X66*1.732)</f>
        <v>5.6397285034698434</v>
      </c>
      <c r="Y32" s="328">
        <v>0.056</v>
      </c>
      <c r="Z32" s="331"/>
      <c r="AA32" s="321">
        <f>AB32*1000/(AA65*AA66*1.732)</f>
        <v>5.2368907532219975</v>
      </c>
      <c r="AB32" s="328">
        <v>0.052</v>
      </c>
      <c r="AC32" s="330"/>
      <c r="AD32" s="321">
        <f>AE32*1000/(AD65*AD66*1.732)</f>
        <v>7.610112317247157</v>
      </c>
      <c r="AE32" s="328">
        <v>0.076</v>
      </c>
      <c r="AF32" s="330"/>
      <c r="AG32" s="321">
        <f>AH32*1000/(AG65*AG66*1.732)</f>
        <v>14.960863602111864</v>
      </c>
      <c r="AH32" s="328">
        <v>0.147</v>
      </c>
      <c r="AI32" s="330"/>
      <c r="AJ32" s="321">
        <f>AK32*1000/(AJ65*AJ66*1.732)</f>
        <v>15.637885823680367</v>
      </c>
      <c r="AK32" s="328">
        <v>0.152</v>
      </c>
      <c r="AL32" s="331"/>
      <c r="AM32" s="321">
        <f>AN32*1000/(AM65*AM66*1.732)</f>
        <v>15.87683484305749</v>
      </c>
      <c r="AN32" s="328">
        <v>0.156</v>
      </c>
      <c r="AO32" s="330"/>
      <c r="AP32" s="321">
        <f>AQ32*1000/(AP65*AP66*1.732)</f>
        <v>13.271626784570838</v>
      </c>
      <c r="AQ32" s="328">
        <v>0.129</v>
      </c>
      <c r="AR32" s="330"/>
      <c r="AS32" s="321">
        <f>AT32*1000/(AS65*AS66*1.732)</f>
        <v>11.805851549965825</v>
      </c>
      <c r="AT32" s="328">
        <v>0.116</v>
      </c>
      <c r="AU32" s="330"/>
      <c r="AV32" s="321">
        <f>AW32*1000/(AV65*AV66*1.732)</f>
        <v>12.21294987927499</v>
      </c>
      <c r="AW32" s="328">
        <v>0.12</v>
      </c>
      <c r="AX32" s="331"/>
      <c r="AY32" s="321">
        <f>AZ32*1000/(AY65*AY66*1.732)</f>
        <v>12.72182279091145</v>
      </c>
      <c r="AZ32" s="328">
        <v>0.125</v>
      </c>
      <c r="BA32" s="330"/>
      <c r="BB32" s="321">
        <f>BC32*1000/(BB65*BB66*1.732)</f>
        <v>13.37450761235821</v>
      </c>
      <c r="BC32" s="328">
        <v>0.13</v>
      </c>
      <c r="BD32" s="330"/>
      <c r="BE32" s="321">
        <f>BF32*1000/(BE65*BE66*1.732)</f>
        <v>11.00824857324868</v>
      </c>
      <c r="BF32" s="328">
        <v>0.107</v>
      </c>
      <c r="BG32" s="330"/>
      <c r="BH32" s="321">
        <f>BI32*1000/(BH65*BH66*1.732)</f>
        <v>5.833025649758123</v>
      </c>
      <c r="BI32" s="328">
        <v>0.057</v>
      </c>
      <c r="BJ32" s="331"/>
      <c r="BK32" s="321">
        <f>BL32*1000/(BK65*BK66*1.732)</f>
        <v>5.668401737446109</v>
      </c>
      <c r="BL32" s="328">
        <v>0.056</v>
      </c>
      <c r="BM32" s="330"/>
      <c r="BN32" s="321">
        <f>BO32*1000/(BN65*BN66*1.732)</f>
        <v>5.263515899057102</v>
      </c>
      <c r="BO32" s="328">
        <v>0.052</v>
      </c>
      <c r="BP32" s="330"/>
      <c r="BQ32" s="321">
        <f>BR32*1000/(BQ65*BQ66*1.732)</f>
        <v>5.162294439459849</v>
      </c>
      <c r="BR32" s="328">
        <v>0.051</v>
      </c>
      <c r="BS32" s="330"/>
      <c r="BT32" s="321">
        <f>BU32*1000/(BT65*BT66*1.732)</f>
        <v>4.858630060668093</v>
      </c>
      <c r="BU32" s="328">
        <v>0.048</v>
      </c>
      <c r="BV32" s="331"/>
      <c r="BW32" s="321">
        <f>BX32*1000/(BW65*BW66*1.732)</f>
        <v>4.757408601070842</v>
      </c>
      <c r="BX32" s="328">
        <v>0.047</v>
      </c>
      <c r="BY32" s="330"/>
      <c r="BZ32" s="321">
        <f>CA32*1000/(BZ65*BZ66*1.732)</f>
        <v>5.6397285034698434</v>
      </c>
      <c r="CA32" s="328">
        <v>0.056</v>
      </c>
      <c r="CB32" s="330"/>
      <c r="CC32" s="325">
        <f t="shared" si="6"/>
        <v>2.021</v>
      </c>
      <c r="CD32" s="156"/>
    </row>
    <row r="33" spans="1:82" ht="12.75" customHeight="1">
      <c r="A33" s="792"/>
      <c r="B33" s="767"/>
      <c r="C33" s="166" t="s">
        <v>192</v>
      </c>
      <c r="D33" s="167"/>
      <c r="E33" s="204" t="s">
        <v>193</v>
      </c>
      <c r="F33" s="327"/>
      <c r="G33" s="327"/>
      <c r="H33" s="332"/>
      <c r="I33" s="321">
        <f>J33*1000/(I65*I66*1.732)</f>
        <v>49.529551131279504</v>
      </c>
      <c r="J33" s="328">
        <v>0.484</v>
      </c>
      <c r="K33" s="330"/>
      <c r="L33" s="321">
        <f>M33*1000/(L65*L66*1.732)</f>
        <v>43.204348714081476</v>
      </c>
      <c r="M33" s="328">
        <v>0.429</v>
      </c>
      <c r="N33" s="331"/>
      <c r="O33" s="321">
        <f>P33*1000/(O65*O66*1.732)</f>
        <v>38.08383331093108</v>
      </c>
      <c r="P33" s="328">
        <v>0.374</v>
      </c>
      <c r="Q33" s="330"/>
      <c r="R33" s="321">
        <f>S33*1000/(R65*R66*1.732)</f>
        <v>36.55752583499202</v>
      </c>
      <c r="S33" s="328">
        <v>0.363</v>
      </c>
      <c r="T33" s="330"/>
      <c r="U33" s="321">
        <f>V33*1000/(U65*U66*1.732)</f>
        <v>36.8596541476779</v>
      </c>
      <c r="V33" s="328">
        <v>0.366</v>
      </c>
      <c r="W33" s="330"/>
      <c r="X33" s="321">
        <f>Y33*1000/(X65*X66*1.732)</f>
        <v>38.571714586231245</v>
      </c>
      <c r="Y33" s="328">
        <v>0.383</v>
      </c>
      <c r="Z33" s="331"/>
      <c r="AA33" s="321">
        <f>AB33*1000/(AA65*AA66*1.732)</f>
        <v>43.808605339453244</v>
      </c>
      <c r="AB33" s="328">
        <v>0.435</v>
      </c>
      <c r="AC33" s="330"/>
      <c r="AD33" s="321">
        <f>AE33*1000/(AD65*AD66*1.732)</f>
        <v>50.567193686971244</v>
      </c>
      <c r="AE33" s="328">
        <v>0.505</v>
      </c>
      <c r="AF33" s="330"/>
      <c r="AG33" s="321">
        <f>AH33*1000/(AG65*AG66*1.732)</f>
        <v>53.83875405113725</v>
      </c>
      <c r="AH33" s="328">
        <v>0.529</v>
      </c>
      <c r="AI33" s="330"/>
      <c r="AJ33" s="321">
        <f>AK33*1000/(AJ65*AJ66*1.732)</f>
        <v>59.9795226000372</v>
      </c>
      <c r="AK33" s="328">
        <v>0.583</v>
      </c>
      <c r="AL33" s="331"/>
      <c r="AM33" s="321">
        <f>AN33*1000/(AM65*AM66*1.732)</f>
        <v>63.91443770153912</v>
      </c>
      <c r="AN33" s="328">
        <v>0.628</v>
      </c>
      <c r="AO33" s="330"/>
      <c r="AP33" s="321">
        <f>AQ33*1000/(AP65*AP66*1.732)</f>
        <v>63.88899405595729</v>
      </c>
      <c r="AQ33" s="328">
        <v>0.621</v>
      </c>
      <c r="AR33" s="330"/>
      <c r="AS33" s="321">
        <f>AT33*1000/(AS65*AS66*1.732)</f>
        <v>62.59136813128433</v>
      </c>
      <c r="AT33" s="328">
        <v>0.615</v>
      </c>
      <c r="AU33" s="330"/>
      <c r="AV33" s="321">
        <f>AW33*1000/(AV65*AV66*1.732)</f>
        <v>62.082495219647875</v>
      </c>
      <c r="AW33" s="328">
        <v>0.61</v>
      </c>
      <c r="AX33" s="331"/>
      <c r="AY33" s="321">
        <f>AZ33*1000/(AY65*AY66*1.732)</f>
        <v>62.18426980197516</v>
      </c>
      <c r="AZ33" s="328">
        <v>0.611</v>
      </c>
      <c r="BA33" s="330"/>
      <c r="BB33" s="321">
        <f>BC33*1000/(BB65*BB66*1.732)</f>
        <v>62.86018577808358</v>
      </c>
      <c r="BC33" s="328">
        <v>0.611</v>
      </c>
      <c r="BD33" s="330"/>
      <c r="BE33" s="321">
        <f>BF33*1000/(BE65*BE66*1.732)</f>
        <v>59.9795226000372</v>
      </c>
      <c r="BF33" s="328">
        <v>0.583</v>
      </c>
      <c r="BG33" s="330"/>
      <c r="BH33" s="321">
        <f>BI33*1000/(BH65*BH66*1.732)</f>
        <v>59.14892676421395</v>
      </c>
      <c r="BI33" s="328">
        <v>0.578</v>
      </c>
      <c r="BJ33" s="331"/>
      <c r="BK33" s="321">
        <f>BL33*1000/(BK65*BK66*1.732)</f>
        <v>58.607225106808876</v>
      </c>
      <c r="BL33" s="328">
        <v>0.579</v>
      </c>
      <c r="BM33" s="330"/>
      <c r="BN33" s="321">
        <f>BO33*1000/(BN65*BN66*1.732)</f>
        <v>57.69623197043361</v>
      </c>
      <c r="BO33" s="328">
        <v>0.57</v>
      </c>
      <c r="BP33" s="330"/>
      <c r="BQ33" s="321">
        <f>BR33*1000/(BQ65*BQ66*1.732)</f>
        <v>56.279131536072086</v>
      </c>
      <c r="BR33" s="328">
        <v>0.556</v>
      </c>
      <c r="BS33" s="330"/>
      <c r="BT33" s="321">
        <f>BU33*1000/(BT65*BT66*1.732)</f>
        <v>58.20233926841987</v>
      </c>
      <c r="BU33" s="328">
        <v>0.575</v>
      </c>
      <c r="BV33" s="331"/>
      <c r="BW33" s="321">
        <f>BX33*1000/(BW65*BW66*1.732)</f>
        <v>59.518218243184144</v>
      </c>
      <c r="BX33" s="328">
        <v>0.588</v>
      </c>
      <c r="BY33" s="330"/>
      <c r="BZ33" s="321">
        <f>CA33*1000/(BZ65*BZ66*1.732)</f>
        <v>57.80721716056589</v>
      </c>
      <c r="CA33" s="328">
        <v>0.574</v>
      </c>
      <c r="CB33" s="330"/>
      <c r="CC33" s="325">
        <f t="shared" si="6"/>
        <v>12.75</v>
      </c>
      <c r="CD33" s="156"/>
    </row>
    <row r="34" spans="1:82" ht="12.75" customHeight="1">
      <c r="A34" s="792"/>
      <c r="B34" s="767"/>
      <c r="C34" s="166" t="s">
        <v>194</v>
      </c>
      <c r="D34" s="167"/>
      <c r="E34" s="204" t="s">
        <v>195</v>
      </c>
      <c r="F34" s="327"/>
      <c r="G34" s="327"/>
      <c r="H34" s="332"/>
      <c r="I34" s="321">
        <f>J34*1000/(I65*I66*1.732)</f>
        <v>55.05557543105036</v>
      </c>
      <c r="J34" s="328">
        <v>0.538</v>
      </c>
      <c r="K34" s="330"/>
      <c r="L34" s="321">
        <f>M34*1000/(L65*L66*1.732)</f>
        <v>52.46961696978193</v>
      </c>
      <c r="M34" s="328">
        <v>0.521</v>
      </c>
      <c r="N34" s="331"/>
      <c r="O34" s="321">
        <f>P34*1000/(O65*O66*1.732)</f>
        <v>53.052612713890625</v>
      </c>
      <c r="P34" s="328">
        <v>0.521</v>
      </c>
      <c r="Q34" s="330"/>
      <c r="R34" s="321">
        <f>S34*1000/(R65*R66*1.732)</f>
        <v>41.59299771309009</v>
      </c>
      <c r="S34" s="328">
        <v>0.413</v>
      </c>
      <c r="T34" s="330"/>
      <c r="U34" s="321">
        <f>V34*1000/(U65*U66*1.732)</f>
        <v>34.14049933350494</v>
      </c>
      <c r="V34" s="328">
        <v>0.339</v>
      </c>
      <c r="W34" s="330"/>
      <c r="X34" s="321">
        <f>Y34*1000/(X65*X66*1.732)</f>
        <v>39.67951839941282</v>
      </c>
      <c r="Y34" s="328">
        <v>0.394</v>
      </c>
      <c r="Z34" s="331"/>
      <c r="AA34" s="321">
        <f>AB34*1000/(AA65*AA66*1.732)</f>
        <v>47.03130734143601</v>
      </c>
      <c r="AB34" s="328">
        <v>0.467</v>
      </c>
      <c r="AC34" s="330"/>
      <c r="AD34" s="321">
        <f>AE34*1000/(AD65*AD66*1.732)</f>
        <v>51.368258141418316</v>
      </c>
      <c r="AE34" s="328">
        <v>0.513</v>
      </c>
      <c r="AF34" s="330"/>
      <c r="AG34" s="321">
        <f>AH34*1000/(AG65*AG66*1.732)</f>
        <v>59.02925774982912</v>
      </c>
      <c r="AH34" s="328">
        <v>0.58</v>
      </c>
      <c r="AI34" s="330"/>
      <c r="AJ34" s="321">
        <f>AK34*1000/(AJ65*AJ66*1.732)</f>
        <v>54.52683872730655</v>
      </c>
      <c r="AK34" s="328">
        <v>0.53</v>
      </c>
      <c r="AL34" s="331"/>
      <c r="AM34" s="321">
        <f>AN34*1000/(AM65*AM66*1.732)</f>
        <v>52.92278281019163</v>
      </c>
      <c r="AN34" s="328">
        <v>0.52</v>
      </c>
      <c r="AO34" s="330"/>
      <c r="AP34" s="321">
        <f>AQ34*1000/(AP65*AP66*1.732)</f>
        <v>59.670880116675086</v>
      </c>
      <c r="AQ34" s="328">
        <v>0.58</v>
      </c>
      <c r="AR34" s="330"/>
      <c r="AS34" s="321">
        <f>AT34*1000/(AS65*AS66*1.732)</f>
        <v>51.39616407528226</v>
      </c>
      <c r="AT34" s="328">
        <v>0.505</v>
      </c>
      <c r="AU34" s="330"/>
      <c r="AV34" s="321">
        <f>AW34*1000/(AV65*AV66*1.732)</f>
        <v>51.70148782226413</v>
      </c>
      <c r="AW34" s="328">
        <v>0.508</v>
      </c>
      <c r="AX34" s="331"/>
      <c r="AY34" s="321">
        <f>AZ34*1000/(AY65*AY66*1.732)</f>
        <v>53.53343030415538</v>
      </c>
      <c r="AZ34" s="328">
        <v>0.526</v>
      </c>
      <c r="BA34" s="330"/>
      <c r="BB34" s="321">
        <f>BC34*1000/(BB65*BB66*1.732)</f>
        <v>54.11531541615706</v>
      </c>
      <c r="BC34" s="328">
        <v>0.526</v>
      </c>
      <c r="BD34" s="330"/>
      <c r="BE34" s="321">
        <f>BF34*1000/(BE65*BE66*1.732)</f>
        <v>46.09061084874214</v>
      </c>
      <c r="BF34" s="328">
        <v>0.448</v>
      </c>
      <c r="BG34" s="330"/>
      <c r="BH34" s="321">
        <f>BI34*1000/(BH65*BH66*1.732)</f>
        <v>50.04122004792495</v>
      </c>
      <c r="BI34" s="328">
        <v>0.489</v>
      </c>
      <c r="BJ34" s="331"/>
      <c r="BK34" s="321">
        <f>BL34*1000/(BK65*BK66*1.732)</f>
        <v>53.242487748154524</v>
      </c>
      <c r="BL34" s="328">
        <v>0.526</v>
      </c>
      <c r="BM34" s="330"/>
      <c r="BN34" s="321">
        <f>BO34*1000/(BN65*BN66*1.732)</f>
        <v>54.052259424932544</v>
      </c>
      <c r="BO34" s="328">
        <v>0.534</v>
      </c>
      <c r="BP34" s="330"/>
      <c r="BQ34" s="321">
        <f>BR34*1000/(BQ65*BQ66*1.732)</f>
        <v>54.052259424932544</v>
      </c>
      <c r="BR34" s="328">
        <v>0.534</v>
      </c>
      <c r="BS34" s="330"/>
      <c r="BT34" s="321">
        <f>BU34*1000/(BT65*BT66*1.732)</f>
        <v>53.04004482896002</v>
      </c>
      <c r="BU34" s="328">
        <v>0.524</v>
      </c>
      <c r="BV34" s="331"/>
      <c r="BW34" s="321">
        <f>BX34*1000/(BW65*BW66*1.732)</f>
        <v>54.5583667229188</v>
      </c>
      <c r="BX34" s="328">
        <v>0.539</v>
      </c>
      <c r="BY34" s="330"/>
      <c r="BZ34" s="321">
        <f>CA34*1000/(BZ65*BZ66*1.732)</f>
        <v>52.36890753221997</v>
      </c>
      <c r="CA34" s="328">
        <v>0.52</v>
      </c>
      <c r="CB34" s="330"/>
      <c r="CC34" s="325">
        <f t="shared" si="6"/>
        <v>12.095</v>
      </c>
      <c r="CD34" s="156"/>
    </row>
    <row r="35" spans="1:82" ht="12.75" customHeight="1">
      <c r="A35" s="792"/>
      <c r="B35" s="767"/>
      <c r="C35" s="166" t="s">
        <v>196</v>
      </c>
      <c r="D35" s="167"/>
      <c r="E35" s="204" t="s">
        <v>197</v>
      </c>
      <c r="F35" s="327"/>
      <c r="G35" s="327"/>
      <c r="H35" s="332"/>
      <c r="I35" s="321">
        <f>J35*1000/(I65*I66*1.732)</f>
        <v>98.24043199592629</v>
      </c>
      <c r="J35" s="328">
        <v>0.96</v>
      </c>
      <c r="K35" s="330"/>
      <c r="L35" s="321">
        <f>M35*1000/(L65*L66*1.732)</f>
        <v>102.72362631320071</v>
      </c>
      <c r="M35" s="328">
        <v>1.02</v>
      </c>
      <c r="N35" s="331"/>
      <c r="O35" s="321">
        <f>P35*1000/(O65*O66*1.732)</f>
        <v>112.21493130654024</v>
      </c>
      <c r="P35" s="328">
        <v>1.102</v>
      </c>
      <c r="Q35" s="330"/>
      <c r="R35" s="321">
        <f>S35*1000/(R65*R66*1.732)</f>
        <v>107.05413212836505</v>
      </c>
      <c r="S35" s="328">
        <v>1.063</v>
      </c>
      <c r="T35" s="330"/>
      <c r="U35" s="321">
        <f>V35*1000/(U65*U66*1.732)</f>
        <v>105.6442000024976</v>
      </c>
      <c r="V35" s="328">
        <v>1.049</v>
      </c>
      <c r="W35" s="330"/>
      <c r="X35" s="321">
        <f>Y35*1000/(X65*X66*1.732)</f>
        <v>98.59453937316029</v>
      </c>
      <c r="Y35" s="328">
        <v>0.979</v>
      </c>
      <c r="Z35" s="331"/>
      <c r="AA35" s="321">
        <f>AB35*1000/(AA65*AA66*1.732)</f>
        <v>102.2200791253909</v>
      </c>
      <c r="AB35" s="328">
        <v>1.015</v>
      </c>
      <c r="AC35" s="330"/>
      <c r="AD35" s="321">
        <f>AE35*1000/(AD65*AD66*1.732)</f>
        <v>100.73385514671895</v>
      </c>
      <c r="AE35" s="328">
        <v>1.006</v>
      </c>
      <c r="AF35" s="330"/>
      <c r="AG35" s="321">
        <f>AH35*1000/(AG65*AG66*1.732)</f>
        <v>104.82781979711034</v>
      </c>
      <c r="AH35" s="328">
        <v>1.03</v>
      </c>
      <c r="AI35" s="330"/>
      <c r="AJ35" s="321">
        <f>AK35*1000/(AJ65*AJ66*1.732)</f>
        <v>103.90963606524456</v>
      </c>
      <c r="AK35" s="328">
        <v>1.01</v>
      </c>
      <c r="AL35" s="331"/>
      <c r="AM35" s="321">
        <f>AN35*1000/(AM65*AM66*1.732)</f>
        <v>102.07990607427345</v>
      </c>
      <c r="AN35" s="328">
        <v>1.003</v>
      </c>
      <c r="AO35" s="330"/>
      <c r="AP35" s="321">
        <f>AQ35*1000/(AP65*AP66*1.732)</f>
        <v>102.46930447622135</v>
      </c>
      <c r="AQ35" s="328">
        <v>0.996</v>
      </c>
      <c r="AR35" s="330"/>
      <c r="AS35" s="321">
        <f>AT35*1000/(AS65*AS66*1.732)</f>
        <v>101.57103316263701</v>
      </c>
      <c r="AT35" s="328">
        <v>0.998</v>
      </c>
      <c r="AU35" s="330"/>
      <c r="AV35" s="321">
        <f>AW35*1000/(AV65*AV66*1.732)</f>
        <v>106.04911478503784</v>
      </c>
      <c r="AW35" s="328">
        <v>1.042</v>
      </c>
      <c r="AX35" s="331"/>
      <c r="AY35" s="321">
        <f>AZ35*1000/(AY65*AY66*1.732)</f>
        <v>105.03136896176493</v>
      </c>
      <c r="AZ35" s="328">
        <v>1.032</v>
      </c>
      <c r="BA35" s="330"/>
      <c r="BB35" s="321">
        <f>BC35*1000/(BB65*BB66*1.732)</f>
        <v>106.1730142765667</v>
      </c>
      <c r="BC35" s="328">
        <v>1.032</v>
      </c>
      <c r="BD35" s="330"/>
      <c r="BE35" s="321">
        <f>BF35*1000/(BE65*BE66*1.732)</f>
        <v>101.74913868170977</v>
      </c>
      <c r="BF35" s="328">
        <v>0.989</v>
      </c>
      <c r="BG35" s="330"/>
      <c r="BH35" s="321">
        <f>BI35*1000/(BH65*BH66*1.732)</f>
        <v>105.09679547897531</v>
      </c>
      <c r="BI35" s="328">
        <v>1.027</v>
      </c>
      <c r="BJ35" s="331"/>
      <c r="BK35" s="321">
        <f>BL35*1000/(BK65*BK66*1.732)</f>
        <v>104.46054630436402</v>
      </c>
      <c r="BL35" s="328">
        <v>1.032</v>
      </c>
      <c r="BM35" s="330"/>
      <c r="BN35" s="321">
        <f>BO35*1000/(BN65*BN66*1.732)</f>
        <v>101.01901667805744</v>
      </c>
      <c r="BO35" s="328">
        <v>0.998</v>
      </c>
      <c r="BP35" s="330"/>
      <c r="BQ35" s="321">
        <f>BR35*1000/(BQ65*BQ66*1.732)</f>
        <v>101.82878835483547</v>
      </c>
      <c r="BR35" s="328">
        <v>1.006</v>
      </c>
      <c r="BS35" s="330"/>
      <c r="BT35" s="321">
        <f>BU35*1000/(BT65*BT66*1.732)</f>
        <v>106.88986133469805</v>
      </c>
      <c r="BU35" s="328">
        <v>1.056</v>
      </c>
      <c r="BV35" s="331"/>
      <c r="BW35" s="321">
        <f>BX35*1000/(BW65*BW66*1.732)</f>
        <v>109.1167334458376</v>
      </c>
      <c r="BX35" s="328">
        <v>1.078</v>
      </c>
      <c r="BY35" s="330"/>
      <c r="BZ35" s="321">
        <f>CA35*1000/(BZ65*BZ66*1.732)</f>
        <v>105.6442000024976</v>
      </c>
      <c r="CA35" s="328">
        <v>1.049</v>
      </c>
      <c r="CB35" s="330"/>
      <c r="CC35" s="325">
        <f t="shared" si="6"/>
        <v>24.572</v>
      </c>
      <c r="CD35" s="156"/>
    </row>
    <row r="36" spans="1:82" ht="12.75" customHeight="1">
      <c r="A36" s="792"/>
      <c r="B36" s="767"/>
      <c r="C36" s="166" t="s">
        <v>198</v>
      </c>
      <c r="D36" s="167"/>
      <c r="E36" s="204" t="s">
        <v>199</v>
      </c>
      <c r="F36" s="327"/>
      <c r="G36" s="327"/>
      <c r="H36" s="332"/>
      <c r="I36" s="321">
        <f>J36*1000/(I65*I66*1.732)</f>
        <v>10.028710766250809</v>
      </c>
      <c r="J36" s="328">
        <v>0.098</v>
      </c>
      <c r="K36" s="330"/>
      <c r="L36" s="321">
        <f>M36*1000/(L65*L66*1.732)</f>
        <v>9.869524881072225</v>
      </c>
      <c r="M36" s="328">
        <v>0.098</v>
      </c>
      <c r="N36" s="331"/>
      <c r="O36" s="321">
        <f>P36*1000/(O65*O66*1.732)</f>
        <v>9.979186268639694</v>
      </c>
      <c r="P36" s="328">
        <v>0.098</v>
      </c>
      <c r="Q36" s="330"/>
      <c r="R36" s="321">
        <f>S36*1000/(R65*R66*1.732)</f>
        <v>1.6113510009913838</v>
      </c>
      <c r="S36" s="328">
        <v>0.016</v>
      </c>
      <c r="T36" s="330"/>
      <c r="U36" s="321">
        <f>V36*1000/(U65*U66*1.732)</f>
        <v>1.007094375619615</v>
      </c>
      <c r="V36" s="328">
        <v>0.01</v>
      </c>
      <c r="W36" s="330"/>
      <c r="X36" s="321">
        <f>Y36*1000/(X65*X66*1.732)</f>
        <v>6.042566253717689</v>
      </c>
      <c r="Y36" s="328">
        <v>0.06</v>
      </c>
      <c r="Z36" s="331"/>
      <c r="AA36" s="321">
        <f>AB36*1000/(AA65*AA66*1.732)</f>
        <v>9.668106005948303</v>
      </c>
      <c r="AB36" s="328">
        <v>0.096</v>
      </c>
      <c r="AC36" s="330"/>
      <c r="AD36" s="321">
        <f>AE36*1000/(AD65*AD66*1.732)</f>
        <v>9.813039566976597</v>
      </c>
      <c r="AE36" s="328">
        <v>0.098</v>
      </c>
      <c r="AF36" s="330"/>
      <c r="AG36" s="321">
        <f>AH36*1000/(AG65*AG66*1.732)</f>
        <v>9.973909068074576</v>
      </c>
      <c r="AH36" s="328">
        <v>0.098</v>
      </c>
      <c r="AI36" s="330"/>
      <c r="AJ36" s="321">
        <f>AK36*1000/(AJ65*AJ66*1.732)</f>
        <v>10.082321123162343</v>
      </c>
      <c r="AK36" s="328">
        <v>0.098</v>
      </c>
      <c r="AL36" s="331"/>
      <c r="AM36" s="321">
        <f>AN36*1000/(AM65*AM66*1.732)</f>
        <v>9.973909068074576</v>
      </c>
      <c r="AN36" s="328">
        <v>0.098</v>
      </c>
      <c r="AO36" s="330"/>
      <c r="AP36" s="321">
        <f>AQ36*1000/(AP65*AP66*1.732)</f>
        <v>10.082321123162343</v>
      </c>
      <c r="AQ36" s="328">
        <v>0.098</v>
      </c>
      <c r="AR36" s="330"/>
      <c r="AS36" s="321">
        <f>AT36*1000/(AS65*AS66*1.732)</f>
        <v>9.872134485747285</v>
      </c>
      <c r="AT36" s="328">
        <v>0.097</v>
      </c>
      <c r="AU36" s="330"/>
      <c r="AV36" s="321">
        <f>AW36*1000/(AV65*AV66*1.732)</f>
        <v>9.973909068074576</v>
      </c>
      <c r="AW36" s="328">
        <v>0.098</v>
      </c>
      <c r="AX36" s="331"/>
      <c r="AY36" s="321">
        <f>AZ36*1000/(AY65*AY66*1.732)</f>
        <v>9.973909068074576</v>
      </c>
      <c r="AZ36" s="328">
        <v>0.098</v>
      </c>
      <c r="BA36" s="330"/>
      <c r="BB36" s="321">
        <f>BC36*1000/(BB65*BB66*1.732)</f>
        <v>9.670797812012859</v>
      </c>
      <c r="BC36" s="328">
        <v>0.094</v>
      </c>
      <c r="BD36" s="330"/>
      <c r="BE36" s="321">
        <f>BF36*1000/(BE65*BE66*1.732)</f>
        <v>3.7037098003453504</v>
      </c>
      <c r="BF36" s="328">
        <v>0.036</v>
      </c>
      <c r="BG36" s="330"/>
      <c r="BH36" s="321">
        <f>BI36*1000/(BH65*BH66*1.732)</f>
        <v>9.210040499618088</v>
      </c>
      <c r="BI36" s="328">
        <v>0.09</v>
      </c>
      <c r="BJ36" s="331"/>
      <c r="BK36" s="321">
        <f>BL36*1000/(BK65*BK66*1.732)</f>
        <v>9.919703040530692</v>
      </c>
      <c r="BL36" s="328">
        <v>0.098</v>
      </c>
      <c r="BM36" s="330"/>
      <c r="BN36" s="321">
        <f>BO36*1000/(BN65*BN66*1.732)</f>
        <v>9.919703040530692</v>
      </c>
      <c r="BO36" s="328">
        <v>0.098</v>
      </c>
      <c r="BP36" s="330"/>
      <c r="BQ36" s="321">
        <f>BR36*1000/(BQ65*BQ66*1.732)</f>
        <v>9.919703040530692</v>
      </c>
      <c r="BR36" s="328">
        <v>0.098</v>
      </c>
      <c r="BS36" s="330"/>
      <c r="BT36" s="321">
        <f>BU36*1000/(BT65*BT66*1.732)</f>
        <v>9.919703040530692</v>
      </c>
      <c r="BU36" s="328">
        <v>0.098</v>
      </c>
      <c r="BV36" s="331"/>
      <c r="BW36" s="321">
        <f>BX36*1000/(BW65*BW66*1.732)</f>
        <v>9.919703040530692</v>
      </c>
      <c r="BX36" s="328">
        <v>0.098</v>
      </c>
      <c r="BY36" s="330"/>
      <c r="BZ36" s="321">
        <f>CA36*1000/(BZ65*BZ66*1.732)</f>
        <v>9.869524881072225</v>
      </c>
      <c r="CA36" s="328">
        <v>0.098</v>
      </c>
      <c r="CB36" s="330"/>
      <c r="CC36" s="325">
        <f t="shared" si="6"/>
        <v>2.0670000000000006</v>
      </c>
      <c r="CD36" s="156"/>
    </row>
    <row r="37" spans="1:82" ht="12.75" customHeight="1">
      <c r="A37" s="792"/>
      <c r="B37" s="767"/>
      <c r="C37" s="166" t="s">
        <v>200</v>
      </c>
      <c r="D37" s="167"/>
      <c r="E37" s="204" t="s">
        <v>201</v>
      </c>
      <c r="F37" s="327"/>
      <c r="G37" s="327"/>
      <c r="H37" s="332"/>
      <c r="I37" s="321">
        <f>J37*1000/(I65*I66*1.732)</f>
        <v>40.4218444149905</v>
      </c>
      <c r="J37" s="328">
        <v>0.395</v>
      </c>
      <c r="K37" s="330"/>
      <c r="L37" s="321">
        <f>M37*1000/(L65*L66*1.732)</f>
        <v>40.485193899908516</v>
      </c>
      <c r="M37" s="328">
        <v>0.402</v>
      </c>
      <c r="N37" s="331"/>
      <c r="O37" s="321">
        <f>P37*1000/(O65*O66*1.732)</f>
        <v>32.381441157422685</v>
      </c>
      <c r="P37" s="328">
        <v>0.318</v>
      </c>
      <c r="Q37" s="330"/>
      <c r="R37" s="321">
        <f>S37*1000/(R65*R66*1.732)</f>
        <v>31.522053956893945</v>
      </c>
      <c r="S37" s="328">
        <v>0.313</v>
      </c>
      <c r="T37" s="330"/>
      <c r="U37" s="321">
        <f>V37*1000/(U65*U66*1.732)</f>
        <v>39.4780995242889</v>
      </c>
      <c r="V37" s="328">
        <v>0.392</v>
      </c>
      <c r="W37" s="330"/>
      <c r="X37" s="321">
        <f>Y37*1000/(X65*X66*1.732)</f>
        <v>41.089450525280284</v>
      </c>
      <c r="Y37" s="328">
        <v>0.408</v>
      </c>
      <c r="Z37" s="331"/>
      <c r="AA37" s="321">
        <f>AB37*1000/(AA65*AA66*1.732)</f>
        <v>39.88093727453675</v>
      </c>
      <c r="AB37" s="328">
        <v>0.396</v>
      </c>
      <c r="AC37" s="330"/>
      <c r="AD37" s="321">
        <f>AE37*1000/(AD65*AD66*1.732)</f>
        <v>39.552557438324044</v>
      </c>
      <c r="AE37" s="328">
        <v>0.395</v>
      </c>
      <c r="AF37" s="330"/>
      <c r="AG37" s="321">
        <f>AH37*1000/(AG65*AG66*1.732)</f>
        <v>39.08143961367997</v>
      </c>
      <c r="AH37" s="328">
        <v>0.384</v>
      </c>
      <c r="AI37" s="330"/>
      <c r="AJ37" s="321">
        <f>AK37*1000/(AJ65*AJ66*1.732)</f>
        <v>41.87249690945993</v>
      </c>
      <c r="AK37" s="328">
        <v>0.407</v>
      </c>
      <c r="AL37" s="331"/>
      <c r="AM37" s="321">
        <f>AN37*1000/(AM65*AM66*1.732)</f>
        <v>42.338226248153305</v>
      </c>
      <c r="AN37" s="328">
        <v>0.416</v>
      </c>
      <c r="AO37" s="330"/>
      <c r="AP37" s="321">
        <f>AQ37*1000/(AP65*AP66*1.732)</f>
        <v>42.79842435954627</v>
      </c>
      <c r="AQ37" s="328">
        <v>0.416</v>
      </c>
      <c r="AR37" s="330"/>
      <c r="AS37" s="321">
        <f>AT37*1000/(AS65*AS66*1.732)</f>
        <v>38.7761158666981</v>
      </c>
      <c r="AT37" s="328">
        <v>0.381</v>
      </c>
      <c r="AU37" s="330"/>
      <c r="AV37" s="321">
        <f>AW37*1000/(AV65*AV66*1.732)</f>
        <v>39.895636272298304</v>
      </c>
      <c r="AW37" s="328">
        <v>0.392</v>
      </c>
      <c r="AX37" s="331"/>
      <c r="AY37" s="321">
        <f>AZ37*1000/(AY65*AY66*1.732)</f>
        <v>39.69208710764372</v>
      </c>
      <c r="AZ37" s="328">
        <v>0.39</v>
      </c>
      <c r="BA37" s="330"/>
      <c r="BB37" s="321">
        <f>BC37*1000/(BB65*BB66*1.732)</f>
        <v>40.12352283707463</v>
      </c>
      <c r="BC37" s="328">
        <v>0.39</v>
      </c>
      <c r="BD37" s="330"/>
      <c r="BE37" s="321">
        <f>BF37*1000/(BE65*BE66*1.732)</f>
        <v>40.12352283707463</v>
      </c>
      <c r="BF37" s="328">
        <v>0.39</v>
      </c>
      <c r="BG37" s="330"/>
      <c r="BH37" s="321">
        <f>BI37*1000/(BH65*BH66*1.732)</f>
        <v>40.01250928167414</v>
      </c>
      <c r="BI37" s="328">
        <v>0.391</v>
      </c>
      <c r="BJ37" s="331"/>
      <c r="BK37" s="321">
        <f>BL37*1000/(BK65*BK66*1.732)</f>
        <v>40.48858383890078</v>
      </c>
      <c r="BL37" s="328">
        <v>0.4</v>
      </c>
      <c r="BM37" s="330"/>
      <c r="BN37" s="321">
        <f>BO37*1000/(BN65*BN66*1.732)</f>
        <v>38.26171172776124</v>
      </c>
      <c r="BO37" s="328">
        <v>0.378</v>
      </c>
      <c r="BP37" s="330"/>
      <c r="BQ37" s="321">
        <f>BR37*1000/(BQ65*BQ66*1.732)</f>
        <v>38.56537610655299</v>
      </c>
      <c r="BR37" s="328">
        <v>0.381</v>
      </c>
      <c r="BS37" s="330"/>
      <c r="BT37" s="321">
        <f>BU37*1000/(BT65*BT66*1.732)</f>
        <v>39.273926323733754</v>
      </c>
      <c r="BU37" s="328">
        <v>0.388</v>
      </c>
      <c r="BV37" s="331"/>
      <c r="BW37" s="321">
        <f>BX37*1000/(BW65*BW66*1.732)</f>
        <v>41.29835551567879</v>
      </c>
      <c r="BX37" s="328">
        <v>0.408</v>
      </c>
      <c r="BY37" s="330"/>
      <c r="BZ37" s="321">
        <f>CA37*1000/(BZ65*BZ66*1.732)</f>
        <v>40.988741087718324</v>
      </c>
      <c r="CA37" s="328">
        <v>0.407</v>
      </c>
      <c r="CB37" s="330"/>
      <c r="CC37" s="325">
        <f t="shared" si="6"/>
        <v>9.338</v>
      </c>
      <c r="CD37" s="156"/>
    </row>
    <row r="38" spans="1:82" ht="12.75" customHeight="1">
      <c r="A38" s="792"/>
      <c r="B38" s="767"/>
      <c r="C38" s="166" t="s">
        <v>41</v>
      </c>
      <c r="D38" s="167"/>
      <c r="E38" s="204" t="s">
        <v>104</v>
      </c>
      <c r="F38" s="327"/>
      <c r="G38" s="327"/>
      <c r="H38" s="332"/>
      <c r="I38" s="321">
        <f>J38*1000/(I65*I66*1.732)</f>
        <v>0</v>
      </c>
      <c r="J38" s="328">
        <v>0</v>
      </c>
      <c r="K38" s="330"/>
      <c r="L38" s="321">
        <f>M38*1000/(L65*L66*1.732)</f>
        <v>0</v>
      </c>
      <c r="M38" s="328">
        <v>0</v>
      </c>
      <c r="N38" s="331"/>
      <c r="O38" s="321">
        <f>P38*1000/(O65*O66*1.732)</f>
        <v>0</v>
      </c>
      <c r="P38" s="328">
        <v>0</v>
      </c>
      <c r="Q38" s="330"/>
      <c r="R38" s="321">
        <f>S38*1000/(R65*R66*1.732)</f>
        <v>0</v>
      </c>
      <c r="S38" s="328">
        <v>0</v>
      </c>
      <c r="T38" s="330"/>
      <c r="U38" s="321">
        <f>V38*1000/(U65*U66*1.732)</f>
        <v>0</v>
      </c>
      <c r="V38" s="328">
        <v>0</v>
      </c>
      <c r="W38" s="330"/>
      <c r="X38" s="321">
        <f>Y38*1000/(X65*X66*1.732)</f>
        <v>0</v>
      </c>
      <c r="Y38" s="328">
        <v>0</v>
      </c>
      <c r="Z38" s="331"/>
      <c r="AA38" s="321">
        <f>AB38*1000/(AA65*AA66*1.732)</f>
        <v>0</v>
      </c>
      <c r="AB38" s="328">
        <v>0</v>
      </c>
      <c r="AC38" s="330"/>
      <c r="AD38" s="321">
        <f>AE38*1000/(AD65*AD66*1.732)</f>
        <v>0</v>
      </c>
      <c r="AE38" s="328">
        <v>0</v>
      </c>
      <c r="AF38" s="330"/>
      <c r="AG38" s="321">
        <f>AH38*1000/(AG65*AG66*1.732)</f>
        <v>0</v>
      </c>
      <c r="AH38" s="328">
        <v>0</v>
      </c>
      <c r="AI38" s="330"/>
      <c r="AJ38" s="321">
        <f>AK38*1000/(AJ65*AJ66*1.732)</f>
        <v>0</v>
      </c>
      <c r="AK38" s="328">
        <v>0</v>
      </c>
      <c r="AL38" s="331"/>
      <c r="AM38" s="321">
        <f>AN38*1000/(AM65*AM66*1.732)</f>
        <v>0</v>
      </c>
      <c r="AN38" s="328">
        <v>0</v>
      </c>
      <c r="AO38" s="330"/>
      <c r="AP38" s="321">
        <f>AQ38*1000/(AP65*AP66*1.732)</f>
        <v>0</v>
      </c>
      <c r="AQ38" s="328">
        <v>0</v>
      </c>
      <c r="AR38" s="330"/>
      <c r="AS38" s="321">
        <f>AT38*1000/(AS65*AS66*1.732)</f>
        <v>0.1017745823272916</v>
      </c>
      <c r="AT38" s="328">
        <v>0.001</v>
      </c>
      <c r="AU38" s="330"/>
      <c r="AV38" s="321">
        <f>AW38*1000/(AV65*AV66*1.732)</f>
        <v>0</v>
      </c>
      <c r="AW38" s="328">
        <v>0</v>
      </c>
      <c r="AX38" s="331"/>
      <c r="AY38" s="321">
        <f>AZ38*1000/(AY65*AY66*1.732)</f>
        <v>0.1017745823272916</v>
      </c>
      <c r="AZ38" s="328">
        <v>0.001</v>
      </c>
      <c r="BA38" s="330"/>
      <c r="BB38" s="321">
        <f>BC38*1000/(BB65*BB66*1.732)</f>
        <v>0.10288082778737084</v>
      </c>
      <c r="BC38" s="328">
        <v>0.001</v>
      </c>
      <c r="BD38" s="330"/>
      <c r="BE38" s="321">
        <f>BF38*1000/(BE65*BE66*1.732)</f>
        <v>0</v>
      </c>
      <c r="BF38" s="328">
        <v>0</v>
      </c>
      <c r="BG38" s="330"/>
      <c r="BH38" s="321">
        <f>BI38*1000/(BH65*BH66*1.732)</f>
        <v>0</v>
      </c>
      <c r="BI38" s="328">
        <v>0</v>
      </c>
      <c r="BJ38" s="331"/>
      <c r="BK38" s="321">
        <f>BL38*1000/(BK65*BK66*1.732)</f>
        <v>0</v>
      </c>
      <c r="BL38" s="328">
        <v>0</v>
      </c>
      <c r="BM38" s="330"/>
      <c r="BN38" s="321">
        <f>BO38*1000/(BN65*BN66*1.732)</f>
        <v>0</v>
      </c>
      <c r="BO38" s="328">
        <v>0</v>
      </c>
      <c r="BP38" s="330"/>
      <c r="BQ38" s="321">
        <f>BR38*1000/(BQ65*BQ66*1.732)</f>
        <v>0</v>
      </c>
      <c r="BR38" s="328">
        <v>0</v>
      </c>
      <c r="BS38" s="330"/>
      <c r="BT38" s="321">
        <f>BU38*1000/(BT65*BT66*1.732)</f>
        <v>0</v>
      </c>
      <c r="BU38" s="328">
        <v>0</v>
      </c>
      <c r="BV38" s="331"/>
      <c r="BW38" s="321">
        <f>BX38*1000/(BW65*BW66*1.732)</f>
        <v>0</v>
      </c>
      <c r="BX38" s="328">
        <v>0</v>
      </c>
      <c r="BY38" s="330"/>
      <c r="BZ38" s="321">
        <f>CA38*1000/(BZ65*BZ66*1.732)</f>
        <v>0</v>
      </c>
      <c r="CA38" s="328">
        <v>0</v>
      </c>
      <c r="CB38" s="330"/>
      <c r="CC38" s="325">
        <f t="shared" si="6"/>
        <v>0.003</v>
      </c>
      <c r="CD38" s="156"/>
    </row>
    <row r="39" spans="1:82" ht="12.75" customHeight="1">
      <c r="A39" s="792"/>
      <c r="B39" s="767"/>
      <c r="C39" s="166" t="s">
        <v>202</v>
      </c>
      <c r="D39" s="167"/>
      <c r="E39" s="204" t="s">
        <v>203</v>
      </c>
      <c r="F39" s="327"/>
      <c r="G39" s="327"/>
      <c r="H39" s="332"/>
      <c r="I39" s="321">
        <f>J39*1000/(I65*I66*1.732)</f>
        <v>23.843771515677943</v>
      </c>
      <c r="J39" s="328">
        <v>0.233</v>
      </c>
      <c r="K39" s="330"/>
      <c r="L39" s="321">
        <f>M39*1000/(L65*L66*1.732)</f>
        <v>23.66671782706095</v>
      </c>
      <c r="M39" s="328">
        <v>0.235</v>
      </c>
      <c r="N39" s="331"/>
      <c r="O39" s="321">
        <f>P39*1000/(O65*O66*1.732)</f>
        <v>30.039387237231733</v>
      </c>
      <c r="P39" s="328">
        <v>0.295</v>
      </c>
      <c r="Q39" s="330"/>
      <c r="R39" s="321">
        <f>S39*1000/(R65*R66*1.732)</f>
        <v>29.709284080778637</v>
      </c>
      <c r="S39" s="328">
        <v>0.295</v>
      </c>
      <c r="T39" s="330"/>
      <c r="U39" s="321">
        <f>V39*1000/(U65*U66*1.732)</f>
        <v>29.507865205654713</v>
      </c>
      <c r="V39" s="328">
        <v>0.293</v>
      </c>
      <c r="W39" s="330"/>
      <c r="X39" s="321">
        <f>Y39*1000/(X65*X66*1.732)</f>
        <v>30.41425014371237</v>
      </c>
      <c r="Y39" s="328">
        <v>0.302</v>
      </c>
      <c r="Z39" s="331"/>
      <c r="AA39" s="321">
        <f>AB39*1000/(AA65*AA66*1.732)</f>
        <v>30.01141239346452</v>
      </c>
      <c r="AB39" s="328">
        <v>0.298</v>
      </c>
      <c r="AC39" s="330"/>
      <c r="AD39" s="321">
        <f>AE39*1000/(AD65*AD66*1.732)</f>
        <v>30.039917041765094</v>
      </c>
      <c r="AE39" s="328">
        <v>0.3</v>
      </c>
      <c r="AF39" s="330"/>
      <c r="AG39" s="321">
        <f>AH39*1000/(AG65*AG66*1.732)</f>
        <v>30.02350178655102</v>
      </c>
      <c r="AH39" s="328">
        <v>0.295</v>
      </c>
      <c r="AI39" s="330"/>
      <c r="AJ39" s="321">
        <f>AK39*1000/(AJ65*AJ66*1.732)</f>
        <v>30.86424833621125</v>
      </c>
      <c r="AK39" s="328">
        <v>0.3</v>
      </c>
      <c r="AL39" s="331"/>
      <c r="AM39" s="321">
        <f>AN39*1000/(AM65*AM66*1.732)</f>
        <v>30.73592386284206</v>
      </c>
      <c r="AN39" s="328">
        <v>0.302</v>
      </c>
      <c r="AO39" s="330"/>
      <c r="AP39" s="321">
        <f>AQ39*1000/(AP65*AP66*1.732)</f>
        <v>31.070009991785994</v>
      </c>
      <c r="AQ39" s="328">
        <v>0.302</v>
      </c>
      <c r="AR39" s="330"/>
      <c r="AS39" s="321">
        <f>AT39*1000/(AS65*AS66*1.732)</f>
        <v>30.02350178655102</v>
      </c>
      <c r="AT39" s="328">
        <v>0.295</v>
      </c>
      <c r="AU39" s="330"/>
      <c r="AV39" s="321">
        <f>AW39*1000/(AV65*AV66*1.732)</f>
        <v>30.02350178655102</v>
      </c>
      <c r="AW39" s="328">
        <v>0.295</v>
      </c>
      <c r="AX39" s="331"/>
      <c r="AY39" s="321">
        <f>AZ39*1000/(AY65*AY66*1.732)</f>
        <v>29.819952621896437</v>
      </c>
      <c r="AZ39" s="328">
        <v>0.293</v>
      </c>
      <c r="BA39" s="330"/>
      <c r="BB39" s="321">
        <f>BC39*1000/(BB65*BB66*1.732)</f>
        <v>29.629678402762803</v>
      </c>
      <c r="BC39" s="328">
        <v>0.288</v>
      </c>
      <c r="BD39" s="330"/>
      <c r="BE39" s="321">
        <f>BF39*1000/(BE65*BE66*1.732)</f>
        <v>28.909512608251205</v>
      </c>
      <c r="BF39" s="328">
        <v>0.281</v>
      </c>
      <c r="BG39" s="330"/>
      <c r="BH39" s="321">
        <f>BI39*1000/(BH65*BH66*1.732)</f>
        <v>29.267462032119706</v>
      </c>
      <c r="BI39" s="328">
        <v>0.286</v>
      </c>
      <c r="BJ39" s="331"/>
      <c r="BK39" s="321">
        <f>BL39*1000/(BK65*BK66*1.732)</f>
        <v>27.228572631660775</v>
      </c>
      <c r="BL39" s="328">
        <v>0.269</v>
      </c>
      <c r="BM39" s="330"/>
      <c r="BN39" s="321">
        <f>BO39*1000/(BN65*BN66*1.732)</f>
        <v>27.228572631660775</v>
      </c>
      <c r="BO39" s="328">
        <v>0.269</v>
      </c>
      <c r="BP39" s="330"/>
      <c r="BQ39" s="321">
        <f>BR39*1000/(BQ65*BQ66*1.732)</f>
        <v>28.139565768036043</v>
      </c>
      <c r="BR39" s="328">
        <v>0.278</v>
      </c>
      <c r="BS39" s="330"/>
      <c r="BT39" s="321">
        <f>BU39*1000/(BT65*BT66*1.732)</f>
        <v>27.431015550855278</v>
      </c>
      <c r="BU39" s="328">
        <v>0.271</v>
      </c>
      <c r="BV39" s="331"/>
      <c r="BW39" s="321">
        <f>BX39*1000/(BW65*BW66*1.732)</f>
        <v>27.937122848841536</v>
      </c>
      <c r="BX39" s="328">
        <v>0.276</v>
      </c>
      <c r="BY39" s="330"/>
      <c r="BZ39" s="321">
        <f>CA39*1000/(BZ65*BZ66*1.732)</f>
        <v>26.788710391481754</v>
      </c>
      <c r="CA39" s="328">
        <v>0.266</v>
      </c>
      <c r="CB39" s="330"/>
      <c r="CC39" s="325">
        <f t="shared" si="6"/>
        <v>6.816999999999999</v>
      </c>
      <c r="CD39" s="156"/>
    </row>
    <row r="40" spans="1:82" ht="12.75" customHeight="1">
      <c r="A40" s="792"/>
      <c r="B40" s="767"/>
      <c r="C40" s="773" t="s">
        <v>125</v>
      </c>
      <c r="D40" s="774"/>
      <c r="E40" s="202"/>
      <c r="F40" s="327"/>
      <c r="G40" s="327"/>
      <c r="H40" s="332"/>
      <c r="I40" s="335">
        <f>I23+I24+I25+I26+I27+I28+I29+I30+I31+I32+I33+I34+I35+I36+I37+I38+I39</f>
        <v>1080.0307492552145</v>
      </c>
      <c r="J40" s="335">
        <f>J23+J24+J25+J26+J27+J28+J29+J30+J31+J32+J33+J34+J35+J36+J37+J38+J39</f>
        <v>10.554</v>
      </c>
      <c r="K40" s="336"/>
      <c r="L40" s="335">
        <f>L23+L24+L25+L26+L27+L28+L29+L30+L31+L32+L33+L34+L35+L36+L37+L38+L39</f>
        <v>1050.802271521506</v>
      </c>
      <c r="M40" s="335">
        <f>M23+M24+M25+M26+M27+M28+M29+M30+M31+M32+M33+M34+M35+M36+M37+M38+M39</f>
        <v>10.434</v>
      </c>
      <c r="N40" s="337"/>
      <c r="O40" s="335">
        <f>O23+O24+O25+O26+O27+O28+O29+O30+O31+O32+O33+O34+O35+O36+O37+O38+O39</f>
        <v>1029.485440570891</v>
      </c>
      <c r="P40" s="335">
        <f>P23+P24+P25+P26+P27+P28+P29+P30+P31+P32+P33+P34+P35+P36+P37+P38+P39</f>
        <v>10.110000000000001</v>
      </c>
      <c r="Q40" s="336"/>
      <c r="R40" s="335">
        <f>R23+R24+R25+R26+R27+R28+R29+R30+R31+R32+R33+R34+R35+R36+R37+R38+R39</f>
        <v>989.7723523589574</v>
      </c>
      <c r="S40" s="335">
        <f>S23+S24+S25+S26+S27+S28+S29+S30+S31+S32+S33+S34+S35+S36+S37+S38+S39</f>
        <v>9.828000000000001</v>
      </c>
      <c r="T40" s="336"/>
      <c r="U40" s="335">
        <f>U23+U24+U25+U26+U27+U28+U29+U30+U31+U32+U33+U34+U35+U36+U37+U38+U39</f>
        <v>980.1042463530093</v>
      </c>
      <c r="V40" s="335">
        <f>V23+V24+V25+V26+V27+V28+V29+V30+V31+V32+V33+V34+V35+V36+V37+V38+V39</f>
        <v>9.732</v>
      </c>
      <c r="W40" s="336"/>
      <c r="X40" s="335">
        <f>X23+X24+X25+X26+X27+X28+X29+X30+X31+X32+X33+X34+X35+X36+X37+X38+X39</f>
        <v>983.7297861052398</v>
      </c>
      <c r="Y40" s="335">
        <f>Y23+Y24+Y25+Y26+Y27+Y28+Y29+Y30+Y31+Y32+Y33+Y34+Y35+Y36+Y37+Y38+Y39</f>
        <v>9.767999999999999</v>
      </c>
      <c r="Z40" s="337"/>
      <c r="AA40" s="335">
        <f>AA23+AA24+AA25+AA26+AA27+AA28+AA29+AA30+AA31+AA32+AA33+AA34+AA35+AA36+AA37+AA38+AA39</f>
        <v>1027.236263132007</v>
      </c>
      <c r="AB40" s="335">
        <f>AB23+AB24+AB25+AB26+AB27+AB28+AB29+AB30+AB31+AB32+AB33+AB34+AB35+AB36+AB37+AB38+AB39</f>
        <v>10.200000000000001</v>
      </c>
      <c r="AC40" s="336"/>
      <c r="AD40" s="335">
        <f>AD23+AD24+AD25+AD26+AD27+AD28+AD29+AD30+AD31+AD32+AD33+AD34+AD35+AD36+AD37+AD38+AD39</f>
        <v>1054.401088165955</v>
      </c>
      <c r="AE40" s="335">
        <f>AE23+AE24+AE25+AE26+AE27+AE28+AE29+AE30+AE31+AE32+AE33+AE34+AE35+AE36+AE37+AE38+AE39</f>
        <v>10.530000000000001</v>
      </c>
      <c r="AF40" s="336"/>
      <c r="AG40" s="335">
        <f>AG23+AG24+AG25+AG26+AG27+AG28+AG29+AG30+AG31+AG32+AG33+AG34+AG35+AG36+AG37+AG38+AG39</f>
        <v>1124.2020363872628</v>
      </c>
      <c r="AH40" s="335">
        <f>AH23+AH24+AH25+AH26+AH27+AH28+AH29+AH30+AH31+AH32+AH33+AH34+AH35+AH36+AH37+AH38+AH39</f>
        <v>11.046</v>
      </c>
      <c r="AI40" s="336"/>
      <c r="AJ40" s="335">
        <f>AJ23+AJ24+AJ25+AJ26+AJ27+AJ28+AJ29+AJ30+AJ31+AJ32+AJ33+AJ34+AJ35+AJ36+AJ37+AJ38+AJ39</f>
        <v>1182.1007112768907</v>
      </c>
      <c r="AK40" s="335">
        <f>AK23+AK24+AK25+AK26+AK27+AK28+AK29+AK30+AK31+AK32+AK33+AK34+AK35+AK36+AK37+AK38+AK39</f>
        <v>11.49</v>
      </c>
      <c r="AL40" s="337"/>
      <c r="AM40" s="335">
        <f>AM23+AM24+AM25+AM26+AM27+AM28+AM29+AM30+AM31+AM32+AM33+AM34+AM35+AM36+AM37+AM38+AM39</f>
        <v>1202.9755631085866</v>
      </c>
      <c r="AN40" s="335">
        <f>AN23+AN24+AN25+AN26+AN27+AN28+AN29+AN30+AN31+AN32+AN33+AN34+AN35+AN36+AN37+AN38+AN39</f>
        <v>11.82</v>
      </c>
      <c r="AO40" s="336"/>
      <c r="AP40" s="335">
        <f>AP23+AP24+AP25+AP26+AP27+AP28+AP29+AP30+AP31+AP32+AP33+AP34+AP35+AP36+AP37+AP38+AP39</f>
        <v>1201.853830212066</v>
      </c>
      <c r="AQ40" s="335">
        <f>AQ23+AQ24+AQ25+AQ26+AQ27+AQ28+AQ29+AQ30+AQ31+AQ32+AQ33+AQ34+AQ35+AQ36+AQ37+AQ38+AQ39</f>
        <v>11.682</v>
      </c>
      <c r="AR40" s="336"/>
      <c r="AS40" s="335">
        <f>AS23+AS24+AS25+AS26+AS27+AS28+AS29+AS30+AS31+AS32+AS33+AS34+AS35+AS36+AS37+AS38+AS39</f>
        <v>1162.0621810130153</v>
      </c>
      <c r="AT40" s="335">
        <f>AT23+AT24+AT25+AT26+AT27+AT28+AT29+AT30+AT31+AT32+AT33+AT34+AT35+AT36+AT37+AT38+AT39</f>
        <v>11.418</v>
      </c>
      <c r="AU40" s="336"/>
      <c r="AV40" s="335">
        <f>AV23+AV24+AV25+AV26+AV27+AV28+AV29+AV30+AV31+AV32+AV33+AV34+AV35+AV36+AV37+AV38+AV39</f>
        <v>1179.1603108440004</v>
      </c>
      <c r="AW40" s="335">
        <f>AW23+AW24+AW25+AW26+AW27+AW28+AW29+AW30+AW31+AW32+AW33+AW34+AW35+AW36+AW37+AW38+AW39</f>
        <v>11.586</v>
      </c>
      <c r="AX40" s="337"/>
      <c r="AY40" s="335">
        <f>AY23+AY24+AY25+AY26+AY27+AY28+AY29+AY30+AY31+AY32+AY33+AY34+AY35+AY36+AY37+AY38+AY39</f>
        <v>1186.5898553538927</v>
      </c>
      <c r="AZ40" s="335">
        <f>AZ23+AZ24+AZ25+AZ26+AZ27+AZ28+AZ29+AZ30+AZ31+AZ32+AZ33+AZ34+AZ35+AZ36+AZ37+AZ38+AZ39</f>
        <v>11.659</v>
      </c>
      <c r="BA40" s="336"/>
      <c r="BB40" s="335">
        <f>BB23+BB24+BB25+BB26+BB27+BB28+BB29+BB30+BB31+BB32+BB33+BB34+BB35+BB36+BB37+BB38+BB39</f>
        <v>1168.5204420089578</v>
      </c>
      <c r="BC40" s="335">
        <f>BC23+BC24+BC25+BC26+BC27+BC28+BC29+BC30+BC31+BC32+BC33+BC34+BC35+BC36+BC37+BC38+BC39</f>
        <v>11.358</v>
      </c>
      <c r="BD40" s="336"/>
      <c r="BE40" s="335">
        <f>BE23+BE24+BE25+BE26+BE27+BE28+BE29+BE30+BE31+BE32+BE33+BE34+BE35+BE36+BE37+BE38+BE39</f>
        <v>1150.6191779739556</v>
      </c>
      <c r="BF40" s="335">
        <f>BF23+BF24+BF25+BF26+BF27+BF28+BF29+BF30+BF31+BF32+BF33+BF34+BF35+BF36+BF37+BF38+BF39</f>
        <v>11.184000000000003</v>
      </c>
      <c r="BG40" s="336"/>
      <c r="BH40" s="335">
        <f>BH23+BH24+BH25+BH26+BH27+BH28+BH29+BH30+BH31+BH32+BH33+BH34+BH35+BH36+BH37+BH38+BH39</f>
        <v>1129.7649679531523</v>
      </c>
      <c r="BI40" s="335">
        <f>BI23+BI24+BI25+BI26+BI27+BI28+BI29+BI30+BI31+BI32+BI33+BI34+BI35+BI36+BI37+BI38+BI39</f>
        <v>11.04</v>
      </c>
      <c r="BJ40" s="337"/>
      <c r="BK40" s="335">
        <f>BK23+BK24+BK25+BK26+BK27+BK28+BK29+BK30+BK31+BK32+BK33+BK34+BK35+BK36+BK37+BK38+BK39</f>
        <v>1106.5529963171582</v>
      </c>
      <c r="BL40" s="335">
        <f>BL23+BL24+BL25+BL26+BL27+BL28+BL29+BL30+BL31+BL32+BL33+BL34+BL35+BL36+BL37+BL38+BL39</f>
        <v>10.932000000000002</v>
      </c>
      <c r="BM40" s="336"/>
      <c r="BN40" s="335">
        <f>BN23+BN24+BN25+BN26+BN27+BN28+BN29+BN30+BN31+BN32+BN33+BN34+BN35+BN36+BN37+BN38+BN39</f>
        <v>1080.4378597410673</v>
      </c>
      <c r="BO40" s="335">
        <f>BO23+BO24+BO25+BO26+BO27+BO28+BO29+BO30+BO31+BO32+BO33+BO34+BO35+BO36+BO37+BO38+BO39</f>
        <v>10.674000000000001</v>
      </c>
      <c r="BP40" s="336"/>
      <c r="BQ40" s="335">
        <f>BQ23+BQ24+BQ25+BQ26+BQ27+BQ28+BQ29+BQ30+BQ31+BQ32+BQ33+BQ34+BQ35+BQ36+BQ37+BQ38+BQ39</f>
        <v>1088.839240887639</v>
      </c>
      <c r="BR40" s="335">
        <f>BR23+BR24+BR25+BR26+BR27+BR28+BR29+BR30+BR31+BR32+BR33+BR34+BR35+BR36+BR37+BR38+BR39</f>
        <v>10.757000000000003</v>
      </c>
      <c r="BS40" s="336"/>
      <c r="BT40" s="335">
        <f>BT23+BT24+BT25+BT26+BT27+BT28+BT29+BT30+BT31+BT32+BT33+BT34+BT35+BT36+BT37+BT38+BT39</f>
        <v>1099.9736014433372</v>
      </c>
      <c r="BU40" s="335">
        <f>BU23+BU24+BU25+BU26+BU27+BU28+BU29+BU30+BU31+BU32+BU33+BU34+BU35+BU36+BU37+BU38+BU39</f>
        <v>10.867</v>
      </c>
      <c r="BV40" s="337"/>
      <c r="BW40" s="335">
        <f>BW23+BW24+BW25+BW26+BW27+BW28+BW29+BW30+BW31+BW32+BW33+BW34+BW35+BW36+BW37+BW38+BW39</f>
        <v>1110.1969688626596</v>
      </c>
      <c r="BX40" s="335">
        <f>BX23+BX24+BX25+BX26+BX27+BX28+BX29+BX30+BX31+BX32+BX33+BX34+BX35+BX36+BX37+BX38+BX39</f>
        <v>10.968</v>
      </c>
      <c r="BY40" s="336"/>
      <c r="BZ40" s="338">
        <f>BZ23+BZ24+BZ25+BZ26+BZ27+BZ28+BZ29+BZ30+BZ31+BZ32+BZ33+BZ34+BZ35+BZ36+BZ37+BZ38+BZ39</f>
        <v>1112.436447309427</v>
      </c>
      <c r="CA40" s="335">
        <f>CA23+CA24+CA25+CA26+CA27+CA28+CA29+CA30+CA31+CA32+CA33+CA34+CA35+CA36+CA37+CA38+CA39</f>
        <v>11.046</v>
      </c>
      <c r="CB40" s="336"/>
      <c r="CC40" s="339">
        <f t="shared" si="6"/>
        <v>260.683</v>
      </c>
      <c r="CD40" s="156"/>
    </row>
    <row r="41" spans="1:82" ht="12.75" customHeight="1">
      <c r="A41" s="792"/>
      <c r="B41" s="767"/>
      <c r="C41" s="333"/>
      <c r="D41" s="334"/>
      <c r="E41" s="202"/>
      <c r="F41" s="327"/>
      <c r="G41" s="327"/>
      <c r="H41" s="332"/>
      <c r="I41" s="340"/>
      <c r="J41" s="335"/>
      <c r="K41" s="336"/>
      <c r="L41" s="340"/>
      <c r="M41" s="335"/>
      <c r="N41" s="337"/>
      <c r="O41" s="340"/>
      <c r="P41" s="335"/>
      <c r="Q41" s="336"/>
      <c r="R41" s="340"/>
      <c r="S41" s="335"/>
      <c r="T41" s="336"/>
      <c r="U41" s="340"/>
      <c r="V41" s="335"/>
      <c r="W41" s="336"/>
      <c r="X41" s="340"/>
      <c r="Y41" s="335"/>
      <c r="Z41" s="337"/>
      <c r="AA41" s="340"/>
      <c r="AB41" s="335"/>
      <c r="AC41" s="336"/>
      <c r="AD41" s="340"/>
      <c r="AE41" s="335"/>
      <c r="AF41" s="336"/>
      <c r="AG41" s="340"/>
      <c r="AH41" s="335"/>
      <c r="AI41" s="336"/>
      <c r="AJ41" s="340"/>
      <c r="AK41" s="335"/>
      <c r="AL41" s="337"/>
      <c r="AM41" s="340"/>
      <c r="AN41" s="335"/>
      <c r="AO41" s="336"/>
      <c r="AP41" s="340"/>
      <c r="AQ41" s="335"/>
      <c r="AR41" s="336"/>
      <c r="AS41" s="340"/>
      <c r="AT41" s="335"/>
      <c r="AU41" s="336"/>
      <c r="AV41" s="340"/>
      <c r="AW41" s="335"/>
      <c r="AX41" s="337"/>
      <c r="AY41" s="340"/>
      <c r="AZ41" s="335"/>
      <c r="BA41" s="336"/>
      <c r="BB41" s="340"/>
      <c r="BC41" s="335"/>
      <c r="BD41" s="336"/>
      <c r="BE41" s="340"/>
      <c r="BF41" s="335"/>
      <c r="BG41" s="336"/>
      <c r="BH41" s="340"/>
      <c r="BI41" s="335"/>
      <c r="BJ41" s="337"/>
      <c r="BK41" s="340"/>
      <c r="BL41" s="335"/>
      <c r="BM41" s="336"/>
      <c r="BN41" s="340"/>
      <c r="BO41" s="335"/>
      <c r="BP41" s="336"/>
      <c r="BQ41" s="340"/>
      <c r="BR41" s="335"/>
      <c r="BS41" s="336"/>
      <c r="BT41" s="340"/>
      <c r="BU41" s="335"/>
      <c r="BV41" s="337"/>
      <c r="BW41" s="340"/>
      <c r="BX41" s="335"/>
      <c r="BY41" s="336"/>
      <c r="BZ41" s="338"/>
      <c r="CA41" s="335"/>
      <c r="CB41" s="336"/>
      <c r="CC41" s="325">
        <f t="shared" si="6"/>
        <v>0</v>
      </c>
      <c r="CD41" s="156"/>
    </row>
    <row r="42" spans="1:82" ht="12.75" customHeight="1">
      <c r="A42" s="792"/>
      <c r="B42" s="767"/>
      <c r="C42" s="176" t="s">
        <v>204</v>
      </c>
      <c r="D42" s="177"/>
      <c r="E42" s="202" t="s">
        <v>105</v>
      </c>
      <c r="F42" s="327"/>
      <c r="G42" s="327"/>
      <c r="H42" s="332"/>
      <c r="I42" s="341">
        <f>J42*1000/(K65*I67*1.732)</f>
        <v>0</v>
      </c>
      <c r="J42" s="342">
        <v>0</v>
      </c>
      <c r="K42" s="330"/>
      <c r="L42" s="341">
        <f>M42*1000/(N65*L67*1.732)</f>
        <v>0</v>
      </c>
      <c r="M42" s="342">
        <v>0</v>
      </c>
      <c r="N42" s="331"/>
      <c r="O42" s="341">
        <f>P42*1000/(Q65*O67*1.732)</f>
        <v>0</v>
      </c>
      <c r="P42" s="342">
        <v>0</v>
      </c>
      <c r="Q42" s="330"/>
      <c r="R42" s="341">
        <f>S42*1000/(T65*R67*1.732)</f>
        <v>0</v>
      </c>
      <c r="S42" s="342">
        <v>0</v>
      </c>
      <c r="T42" s="330"/>
      <c r="U42" s="341">
        <f>V42*1000/(W65*U67*1.732)</f>
        <v>0</v>
      </c>
      <c r="V42" s="342">
        <v>0</v>
      </c>
      <c r="W42" s="330"/>
      <c r="X42" s="341">
        <f>Y42*1000/(Z65*X67*1.732)</f>
        <v>0</v>
      </c>
      <c r="Y42" s="342">
        <v>0</v>
      </c>
      <c r="Z42" s="331"/>
      <c r="AA42" s="341">
        <f>AB42*1000/(AC65*AA67*1.732)</f>
        <v>0</v>
      </c>
      <c r="AB42" s="342">
        <v>0</v>
      </c>
      <c r="AC42" s="330"/>
      <c r="AD42" s="341">
        <f>AE42*1000/(AF65*AD67*1.732)</f>
        <v>0</v>
      </c>
      <c r="AE42" s="342">
        <v>0</v>
      </c>
      <c r="AF42" s="330"/>
      <c r="AG42" s="341">
        <f>AH42*1000/(AI65*AG67*1.732)</f>
        <v>0</v>
      </c>
      <c r="AH42" s="342">
        <v>0</v>
      </c>
      <c r="AI42" s="330"/>
      <c r="AJ42" s="341">
        <f>AK42*1000/(AL65*AJ67*1.732)</f>
        <v>0</v>
      </c>
      <c r="AK42" s="342">
        <v>0</v>
      </c>
      <c r="AL42" s="331"/>
      <c r="AM42" s="341">
        <f>AN42*1000/(AO65*AM67*1.732)</f>
        <v>0</v>
      </c>
      <c r="AN42" s="342">
        <v>0</v>
      </c>
      <c r="AO42" s="330"/>
      <c r="AP42" s="341">
        <f>AQ42*1000/(AR65*AP67*1.732)</f>
        <v>0</v>
      </c>
      <c r="AQ42" s="342">
        <v>0</v>
      </c>
      <c r="AR42" s="330"/>
      <c r="AS42" s="341">
        <f>AT42*1000/(AU65*AS67*1.732)</f>
        <v>0</v>
      </c>
      <c r="AT42" s="342">
        <v>0</v>
      </c>
      <c r="AU42" s="330"/>
      <c r="AV42" s="341">
        <f>AW42*1000/(AX65*AV67*1.732)</f>
        <v>0</v>
      </c>
      <c r="AW42" s="342">
        <v>0</v>
      </c>
      <c r="AX42" s="331"/>
      <c r="AY42" s="341">
        <f>AZ42*1000/(BA65*AY67*1.732)</f>
        <v>0</v>
      </c>
      <c r="AZ42" s="342">
        <v>0</v>
      </c>
      <c r="BA42" s="330"/>
      <c r="BB42" s="341">
        <f>BC42*1000/(BD65*BB67*1.732)</f>
        <v>0</v>
      </c>
      <c r="BC42" s="342">
        <v>0</v>
      </c>
      <c r="BD42" s="330"/>
      <c r="BE42" s="341">
        <f>BF42*1000/(BG65*BE67*1.732)</f>
        <v>0</v>
      </c>
      <c r="BF42" s="342">
        <v>0</v>
      </c>
      <c r="BG42" s="330"/>
      <c r="BH42" s="341">
        <f>BI42*1000/(BJ65*BH67*1.732)</f>
        <v>0</v>
      </c>
      <c r="BI42" s="342">
        <v>0</v>
      </c>
      <c r="BJ42" s="331"/>
      <c r="BK42" s="341">
        <f>BL42*1000/(BM65*BK67*1.732)</f>
        <v>0</v>
      </c>
      <c r="BL42" s="342">
        <v>0</v>
      </c>
      <c r="BM42" s="330"/>
      <c r="BN42" s="341">
        <f>BO42*1000/(BP65*BN67*1.732)</f>
        <v>0</v>
      </c>
      <c r="BO42" s="342">
        <v>0</v>
      </c>
      <c r="BP42" s="330"/>
      <c r="BQ42" s="341">
        <f>BR42*1000/(BS65*BQ67*1.732)</f>
        <v>0</v>
      </c>
      <c r="BR42" s="342">
        <v>0</v>
      </c>
      <c r="BS42" s="330"/>
      <c r="BT42" s="341">
        <f>BU42*1000/(BV65*BT67*1.732)</f>
        <v>0</v>
      </c>
      <c r="BU42" s="342">
        <v>0</v>
      </c>
      <c r="BV42" s="331"/>
      <c r="BW42" s="341">
        <f>BX42*1000/(BY65*BW67*1.732)</f>
        <v>0</v>
      </c>
      <c r="BX42" s="342">
        <v>0</v>
      </c>
      <c r="BY42" s="330"/>
      <c r="BZ42" s="341">
        <f>CA42*1000/(CB65*BZ67*1.732)</f>
        <v>0</v>
      </c>
      <c r="CA42" s="342">
        <v>0</v>
      </c>
      <c r="CB42" s="336"/>
      <c r="CC42" s="325">
        <f t="shared" si="6"/>
        <v>0</v>
      </c>
      <c r="CD42" s="156"/>
    </row>
    <row r="43" spans="1:82" ht="12.75" customHeight="1">
      <c r="A43" s="792"/>
      <c r="B43" s="767"/>
      <c r="C43" s="775" t="s">
        <v>205</v>
      </c>
      <c r="D43" s="776"/>
      <c r="E43" s="327" t="s">
        <v>206</v>
      </c>
      <c r="F43" s="327"/>
      <c r="G43" s="327"/>
      <c r="H43" s="332"/>
      <c r="I43" s="341">
        <f>J43*1000/(K65*I67*1.732)</f>
        <v>26.499929112689628</v>
      </c>
      <c r="J43" s="342">
        <v>0.24</v>
      </c>
      <c r="K43" s="330"/>
      <c r="L43" s="341">
        <f>M43*1000/(N65*L67*1.732)</f>
        <v>27.154248350039985</v>
      </c>
      <c r="M43" s="342">
        <v>0.24</v>
      </c>
      <c r="N43" s="331"/>
      <c r="O43" s="341">
        <f>P43*1000/(Q65*O67*1.732)</f>
        <v>26.823098979917546</v>
      </c>
      <c r="P43" s="342">
        <v>0.24</v>
      </c>
      <c r="Q43" s="330"/>
      <c r="R43" s="341">
        <f>S43*1000/(T65*R67*1.732)</f>
        <v>27.154248350039985</v>
      </c>
      <c r="S43" s="342">
        <v>0.24</v>
      </c>
      <c r="T43" s="330"/>
      <c r="U43" s="341">
        <f>V43*1000/(W65*U67*1.732)</f>
        <v>27.154248350039985</v>
      </c>
      <c r="V43" s="342">
        <v>0.24</v>
      </c>
      <c r="W43" s="330"/>
      <c r="X43" s="341">
        <f>Y43*1000/(Z65*X67*1.732)</f>
        <v>26.823098979917546</v>
      </c>
      <c r="Y43" s="342">
        <v>0.24</v>
      </c>
      <c r="Z43" s="331"/>
      <c r="AA43" s="341">
        <f>AB43*1000/(AC65*AA67*1.732)</f>
        <v>26.499929112689628</v>
      </c>
      <c r="AB43" s="342">
        <v>0.24</v>
      </c>
      <c r="AC43" s="330"/>
      <c r="AD43" s="341">
        <f>AE43*1000/(AF65*AD67*1.732)</f>
        <v>25.98802125473632</v>
      </c>
      <c r="AE43" s="342">
        <v>0.24</v>
      </c>
      <c r="AF43" s="330"/>
      <c r="AG43" s="341">
        <f>AH43*1000/(AI65*AG67*1.732)</f>
        <v>26.973773785088383</v>
      </c>
      <c r="AH43" s="342">
        <v>0.252</v>
      </c>
      <c r="AI43" s="330"/>
      <c r="AJ43" s="341">
        <f>AK43*1000/(AL65*AJ67*1.732)</f>
        <v>31.332533483381358</v>
      </c>
      <c r="AK43" s="342">
        <v>0.288</v>
      </c>
      <c r="AL43" s="331"/>
      <c r="AM43" s="341">
        <f>AN43*1000/(AO65*AM67*1.732)</f>
        <v>30.733529166787303</v>
      </c>
      <c r="AN43" s="342">
        <v>0.276</v>
      </c>
      <c r="AO43" s="330"/>
      <c r="AP43" s="341">
        <f>AQ43*1000/(AR65*AP67*1.732)</f>
        <v>31.185625505683582</v>
      </c>
      <c r="AQ43" s="342">
        <v>0.288</v>
      </c>
      <c r="AR43" s="330"/>
      <c r="AS43" s="341">
        <f>AT43*1000/(AU65*AS67*1.732)</f>
        <v>26.414054390059864</v>
      </c>
      <c r="AT43" s="342">
        <v>0.24</v>
      </c>
      <c r="AU43" s="330"/>
      <c r="AV43" s="341">
        <f>AW43*1000/(AX65*AV67*1.732)</f>
        <v>31.696865268071836</v>
      </c>
      <c r="AW43" s="342">
        <v>0.288</v>
      </c>
      <c r="AX43" s="331"/>
      <c r="AY43" s="341">
        <f>AZ43*1000/(BA65*AY67*1.732)</f>
        <v>35.155848581055864</v>
      </c>
      <c r="AZ43" s="342">
        <v>0.312</v>
      </c>
      <c r="BA43" s="330"/>
      <c r="BB43" s="341">
        <f>BC43*1000/(BD65*BB67*1.732)</f>
        <v>33.406009963899244</v>
      </c>
      <c r="BC43" s="342">
        <v>0.3</v>
      </c>
      <c r="BD43" s="330"/>
      <c r="BE43" s="341">
        <f>BF43*1000/(BG65*BE67*1.732)</f>
        <v>26.724807971119393</v>
      </c>
      <c r="BF43" s="342">
        <v>0.24</v>
      </c>
      <c r="BG43" s="330"/>
      <c r="BH43" s="341">
        <f>BI43*1000/(BJ65*BH67*1.732)</f>
        <v>26.606783665563373</v>
      </c>
      <c r="BI43" s="342">
        <v>0.24</v>
      </c>
      <c r="BJ43" s="331"/>
      <c r="BK43" s="341">
        <f>BL43*1000/(BM65*BK67*1.732)</f>
        <v>25.276444482285203</v>
      </c>
      <c r="BL43" s="342">
        <v>0.228</v>
      </c>
      <c r="BM43" s="330"/>
      <c r="BN43" s="341">
        <f>BO43*1000/(BP65*BN67*1.732)</f>
        <v>25.876401368861636</v>
      </c>
      <c r="BO43" s="342">
        <v>0.24</v>
      </c>
      <c r="BP43" s="330"/>
      <c r="BQ43" s="341">
        <f>BR43*1000/(BS65*BQ67*1.732)</f>
        <v>24.582581300418553</v>
      </c>
      <c r="BR43" s="342">
        <v>0.228</v>
      </c>
      <c r="BS43" s="330"/>
      <c r="BT43" s="341">
        <f>BU43*1000/(BV65*BT67*1.732)</f>
        <v>27.17022143730472</v>
      </c>
      <c r="BU43" s="342">
        <v>0.252</v>
      </c>
      <c r="BV43" s="331"/>
      <c r="BW43" s="341">
        <f>BX43*1000/(BY65*BW67*1.732)</f>
        <v>28.80289914272098</v>
      </c>
      <c r="BX43" s="342">
        <v>0.264</v>
      </c>
      <c r="BY43" s="330"/>
      <c r="BZ43" s="341">
        <f>CA43*1000/(CB65*BZ67*1.732)</f>
        <v>29.14992202395859</v>
      </c>
      <c r="CA43" s="342">
        <v>0.264</v>
      </c>
      <c r="CB43" s="330"/>
      <c r="CC43" s="343">
        <f t="shared" si="6"/>
        <v>6.119999999999999</v>
      </c>
      <c r="CD43" s="156"/>
    </row>
    <row r="44" spans="1:82" ht="12.75" customHeight="1">
      <c r="A44" s="792"/>
      <c r="B44" s="767"/>
      <c r="C44" s="176" t="s">
        <v>207</v>
      </c>
      <c r="D44" s="177"/>
      <c r="E44" s="202" t="s">
        <v>60</v>
      </c>
      <c r="F44" s="327"/>
      <c r="G44" s="327"/>
      <c r="H44" s="332"/>
      <c r="I44" s="341">
        <f>J44*1000/(K65*I67*1.732)</f>
        <v>55.64985113664822</v>
      </c>
      <c r="J44" s="342">
        <v>0.504</v>
      </c>
      <c r="K44" s="330"/>
      <c r="L44" s="341">
        <f>M44*1000/(N65*L67*1.732)</f>
        <v>58.04220584821047</v>
      </c>
      <c r="M44" s="342">
        <v>0.513</v>
      </c>
      <c r="N44" s="331"/>
      <c r="O44" s="341">
        <f>P44*1000/(Q65*O67*1.732)</f>
        <v>52.30504301083921</v>
      </c>
      <c r="P44" s="342">
        <v>0.468</v>
      </c>
      <c r="Q44" s="330"/>
      <c r="R44" s="341">
        <f>S44*1000/(T65*R67*1.732)</f>
        <v>52.95078428257797</v>
      </c>
      <c r="S44" s="342">
        <v>0.468</v>
      </c>
      <c r="T44" s="330"/>
      <c r="U44" s="341">
        <f>V44*1000/(W65*U67*1.732)</f>
        <v>49.89593134319848</v>
      </c>
      <c r="V44" s="342">
        <v>0.441</v>
      </c>
      <c r="W44" s="330"/>
      <c r="X44" s="341">
        <f>Y44*1000/(Z65*X67*1.732)</f>
        <v>49.28744437559849</v>
      </c>
      <c r="Y44" s="342">
        <v>0.441</v>
      </c>
      <c r="Z44" s="331"/>
      <c r="AA44" s="341">
        <f>AB44*1000/(AC65*AA67*1.732)</f>
        <v>48.693619744567194</v>
      </c>
      <c r="AB44" s="342">
        <v>0.441</v>
      </c>
      <c r="AC44" s="330"/>
      <c r="AD44" s="341">
        <f>AE44*1000/(AF65*AD67*1.732)</f>
        <v>43.85478586736754</v>
      </c>
      <c r="AE44" s="342">
        <v>0.405</v>
      </c>
      <c r="AF44" s="330"/>
      <c r="AG44" s="341">
        <f>AH44*1000/(AI65*AG67*1.732)</f>
        <v>46.240755060151514</v>
      </c>
      <c r="AH44" s="342">
        <v>0.432</v>
      </c>
      <c r="AI44" s="330"/>
      <c r="AJ44" s="341">
        <f>AK44*1000/(AL65*AJ67*1.732)</f>
        <v>51.894508581850374</v>
      </c>
      <c r="AK44" s="342">
        <v>0.477</v>
      </c>
      <c r="AL44" s="331"/>
      <c r="AM44" s="341">
        <f>AN44*1000/(AO65*AM67*1.732)</f>
        <v>57.12427703826771</v>
      </c>
      <c r="AN44" s="342">
        <v>0.513</v>
      </c>
      <c r="AO44" s="330"/>
      <c r="AP44" s="341">
        <f>AQ44*1000/(AR65*AP67*1.732)</f>
        <v>55.54939543199888</v>
      </c>
      <c r="AQ44" s="342">
        <v>0.513</v>
      </c>
      <c r="AR44" s="330"/>
      <c r="AS44" s="341">
        <f>AT44*1000/(AU65*AS67*1.732)</f>
        <v>52.497933100243976</v>
      </c>
      <c r="AT44" s="342">
        <v>0.477</v>
      </c>
      <c r="AU44" s="330"/>
      <c r="AV44" s="341">
        <f>AW44*1000/(AX65*AV67*1.732)</f>
        <v>51.50740606061674</v>
      </c>
      <c r="AW44" s="342">
        <v>0.468</v>
      </c>
      <c r="AX44" s="331"/>
      <c r="AY44" s="341">
        <f>AZ44*1000/(BA65*AY67*1.732)</f>
        <v>53.74788388834503</v>
      </c>
      <c r="AZ44" s="342">
        <v>0.477</v>
      </c>
      <c r="BA44" s="330"/>
      <c r="BB44" s="341">
        <f>BC44*1000/(BD65*BB67*1.732)</f>
        <v>61.132998233935616</v>
      </c>
      <c r="BC44" s="342">
        <v>0.549</v>
      </c>
      <c r="BD44" s="330"/>
      <c r="BE44" s="341">
        <f>BF44*1000/(BG65*BE67*1.732)</f>
        <v>52.11337554368282</v>
      </c>
      <c r="BF44" s="342">
        <v>0.468</v>
      </c>
      <c r="BG44" s="330"/>
      <c r="BH44" s="341">
        <f>BI44*1000/(BJ65*BH67*1.732)</f>
        <v>51.88322814784858</v>
      </c>
      <c r="BI44" s="342">
        <v>0.468</v>
      </c>
      <c r="BJ44" s="331"/>
      <c r="BK44" s="341">
        <f>BL44*1000/(BM65*BK67*1.732)</f>
        <v>46.89445621055545</v>
      </c>
      <c r="BL44" s="342">
        <v>0.423</v>
      </c>
      <c r="BM44" s="330"/>
      <c r="BN44" s="341">
        <f>BO44*1000/(BP65*BN67*1.732)</f>
        <v>46.57752246395095</v>
      </c>
      <c r="BO44" s="342">
        <v>0.432</v>
      </c>
      <c r="BP44" s="330"/>
      <c r="BQ44" s="341">
        <f>BR44*1000/(BS65*BQ67*1.732)</f>
        <v>43.66642730995401</v>
      </c>
      <c r="BR44" s="342">
        <v>0.405</v>
      </c>
      <c r="BS44" s="330"/>
      <c r="BT44" s="341">
        <f>BU44*1000/(BV65*BT67*1.732)</f>
        <v>46.57752246395095</v>
      </c>
      <c r="BU44" s="342">
        <v>0.432</v>
      </c>
      <c r="BV44" s="331"/>
      <c r="BW44" s="341">
        <f>BX44*1000/(BY65*BW67*1.732)</f>
        <v>49.09585081145622</v>
      </c>
      <c r="BX44" s="342">
        <v>0.45</v>
      </c>
      <c r="BY44" s="330"/>
      <c r="BZ44" s="341">
        <f>CA44*1000/(CB65*BZ67*1.732)</f>
        <v>51.67486176974478</v>
      </c>
      <c r="CA44" s="342">
        <v>0.468</v>
      </c>
      <c r="CB44" s="330"/>
      <c r="CC44" s="325">
        <f t="shared" si="6"/>
        <v>11.133000000000001</v>
      </c>
      <c r="CD44" s="156"/>
    </row>
    <row r="45" spans="1:82" ht="12.75" customHeight="1">
      <c r="A45" s="792"/>
      <c r="B45" s="767"/>
      <c r="C45" s="166" t="s">
        <v>208</v>
      </c>
      <c r="D45" s="167"/>
      <c r="E45" s="204" t="s">
        <v>106</v>
      </c>
      <c r="F45" s="327"/>
      <c r="G45" s="319"/>
      <c r="H45" s="320"/>
      <c r="I45" s="341">
        <f>J45*1000/(K65*I67*1.732)</f>
        <v>32.79366227695341</v>
      </c>
      <c r="J45" s="342">
        <v>0.297</v>
      </c>
      <c r="K45" s="330"/>
      <c r="L45" s="341">
        <f>M45*1000/(N65*L67*1.732)</f>
        <v>33.60338233317448</v>
      </c>
      <c r="M45" s="342">
        <v>0.297</v>
      </c>
      <c r="N45" s="331"/>
      <c r="O45" s="341">
        <f>P45*1000/(Q65*O67*1.732)</f>
        <v>32.187718775901054</v>
      </c>
      <c r="P45" s="342">
        <v>0.288</v>
      </c>
      <c r="Q45" s="330"/>
      <c r="R45" s="341">
        <f>S45*1000/(T65*R67*1.732)</f>
        <v>32.58509802004799</v>
      </c>
      <c r="S45" s="342">
        <v>0.288</v>
      </c>
      <c r="T45" s="330"/>
      <c r="U45" s="341">
        <f>V45*1000/(W65*U67*1.732)</f>
        <v>32.58509802004799</v>
      </c>
      <c r="V45" s="342">
        <v>0.288</v>
      </c>
      <c r="W45" s="330"/>
      <c r="X45" s="341">
        <f>Y45*1000/(Z65*X67*1.732)</f>
        <v>32.187718775901054</v>
      </c>
      <c r="Y45" s="342">
        <v>0.288</v>
      </c>
      <c r="Z45" s="331"/>
      <c r="AA45" s="341">
        <f>AB45*1000/(AC65*AA67*1.732)</f>
        <v>32.79366227695341</v>
      </c>
      <c r="AB45" s="342">
        <v>0.297</v>
      </c>
      <c r="AC45" s="330"/>
      <c r="AD45" s="341">
        <f>AE45*1000/(AF65*AD67*1.732)</f>
        <v>34.10927789684142</v>
      </c>
      <c r="AE45" s="342">
        <v>0.315</v>
      </c>
      <c r="AF45" s="330"/>
      <c r="AG45" s="341">
        <f>AH45*1000/(AI65*AG67*1.732)</f>
        <v>34.680566295113636</v>
      </c>
      <c r="AH45" s="342">
        <v>0.324</v>
      </c>
      <c r="AI45" s="330"/>
      <c r="AJ45" s="341">
        <f>AK45*1000/(AL65*AJ67*1.732)</f>
        <v>36.2282418401597</v>
      </c>
      <c r="AK45" s="342">
        <v>0.333</v>
      </c>
      <c r="AL45" s="331"/>
      <c r="AM45" s="341">
        <f>AN45*1000/(AO65*AM67*1.732)</f>
        <v>35.076310462094206</v>
      </c>
      <c r="AN45" s="342">
        <v>0.315</v>
      </c>
      <c r="AO45" s="330"/>
      <c r="AP45" s="341">
        <f>AQ45*1000/(AR65*AP67*1.732)</f>
        <v>34.10927789684142</v>
      </c>
      <c r="AQ45" s="342">
        <v>0.315</v>
      </c>
      <c r="AR45" s="330"/>
      <c r="AS45" s="341">
        <f>AT45*1000/(AU65*AS67*1.732)</f>
        <v>40.61160862471704</v>
      </c>
      <c r="AT45" s="342">
        <v>0.369</v>
      </c>
      <c r="AU45" s="330"/>
      <c r="AV45" s="341">
        <f>AW45*1000/(AX65*AV67*1.732)</f>
        <v>49.52635198136225</v>
      </c>
      <c r="AW45" s="342">
        <v>0.45</v>
      </c>
      <c r="AX45" s="331"/>
      <c r="AY45" s="341">
        <f>AZ45*1000/(BA65*AY67*1.732)</f>
        <v>50.70555083806135</v>
      </c>
      <c r="AZ45" s="342">
        <v>0.45</v>
      </c>
      <c r="BA45" s="330"/>
      <c r="BB45" s="341">
        <f>BC45*1000/(BD65*BB67*1.732)</f>
        <v>50.10901494584886</v>
      </c>
      <c r="BC45" s="342">
        <v>0.45</v>
      </c>
      <c r="BD45" s="330"/>
      <c r="BE45" s="341">
        <f>BF45*1000/(BG65*BE67*1.732)</f>
        <v>49.10683464693189</v>
      </c>
      <c r="BF45" s="342">
        <v>0.441</v>
      </c>
      <c r="BG45" s="330"/>
      <c r="BH45" s="341">
        <f>BI45*1000/(BJ65*BH67*1.732)</f>
        <v>48.889964985472695</v>
      </c>
      <c r="BI45" s="342">
        <v>0.441</v>
      </c>
      <c r="BJ45" s="331"/>
      <c r="BK45" s="341">
        <f>BL45*1000/(BM65*BK67*1.732)</f>
        <v>32.92589478613468</v>
      </c>
      <c r="BL45" s="342">
        <v>0.297</v>
      </c>
      <c r="BM45" s="330"/>
      <c r="BN45" s="341">
        <f>BO45*1000/(BP65*BN67*1.732)</f>
        <v>32.022046693966274</v>
      </c>
      <c r="BO45" s="342">
        <v>0.297</v>
      </c>
      <c r="BP45" s="330"/>
      <c r="BQ45" s="341">
        <f>BR45*1000/(BS65*BQ67*1.732)</f>
        <v>32.022046693966274</v>
      </c>
      <c r="BR45" s="342">
        <v>0.297</v>
      </c>
      <c r="BS45" s="330"/>
      <c r="BT45" s="341">
        <f>BU45*1000/(BV65*BT67*1.732)</f>
        <v>32.022046693966274</v>
      </c>
      <c r="BU45" s="342">
        <v>0.297</v>
      </c>
      <c r="BV45" s="331"/>
      <c r="BW45" s="341">
        <f>BX45*1000/(BY65*BW67*1.732)</f>
        <v>33.38517855179023</v>
      </c>
      <c r="BX45" s="342">
        <v>0.306</v>
      </c>
      <c r="BY45" s="330"/>
      <c r="BZ45" s="341">
        <f>CA45*1000/(CB65*BZ67*1.732)</f>
        <v>31.799914935227555</v>
      </c>
      <c r="CA45" s="342">
        <v>0.288</v>
      </c>
      <c r="CB45" s="330"/>
      <c r="CC45" s="325">
        <f t="shared" si="6"/>
        <v>8.027999999999999</v>
      </c>
      <c r="CD45" s="156"/>
    </row>
    <row r="46" spans="1:82" ht="12.75" customHeight="1">
      <c r="A46" s="792"/>
      <c r="B46" s="767"/>
      <c r="C46" s="166" t="s">
        <v>209</v>
      </c>
      <c r="D46" s="167"/>
      <c r="E46" s="204" t="s">
        <v>58</v>
      </c>
      <c r="F46" s="327"/>
      <c r="G46" s="319"/>
      <c r="H46" s="320"/>
      <c r="I46" s="341">
        <f>J46*1000/(K65*I67*1.732)</f>
        <v>95.95182666219704</v>
      </c>
      <c r="J46" s="342">
        <v>0.869</v>
      </c>
      <c r="K46" s="330"/>
      <c r="L46" s="341">
        <f>M46*1000/(N65*L67*1.732)</f>
        <v>108.61699340015994</v>
      </c>
      <c r="M46" s="342">
        <v>0.96</v>
      </c>
      <c r="N46" s="331"/>
      <c r="O46" s="341">
        <f>P46*1000/(Q65*O67*1.732)</f>
        <v>105.72771514584166</v>
      </c>
      <c r="P46" s="342">
        <v>0.946</v>
      </c>
      <c r="Q46" s="330"/>
      <c r="R46" s="341">
        <f>S46*1000/(T65*R67*1.732)</f>
        <v>107.48556638557494</v>
      </c>
      <c r="S46" s="342">
        <v>0.95</v>
      </c>
      <c r="T46" s="330"/>
      <c r="U46" s="341">
        <f>V46*1000/(W65*U67*1.732)</f>
        <v>107.48556638557494</v>
      </c>
      <c r="V46" s="342">
        <v>0.95</v>
      </c>
      <c r="W46" s="330"/>
      <c r="X46" s="341">
        <f>Y46*1000/(Z65*X67*1.732)</f>
        <v>109.97470581766194</v>
      </c>
      <c r="Y46" s="342">
        <v>0.984</v>
      </c>
      <c r="Z46" s="331"/>
      <c r="AA46" s="341">
        <f>AB46*1000/(AC65*AA67*1.732)</f>
        <v>111.29970227329645</v>
      </c>
      <c r="AB46" s="342">
        <v>1.008</v>
      </c>
      <c r="AC46" s="330"/>
      <c r="AD46" s="341">
        <f>AE46*1000/(AF65*AD67*1.732)</f>
        <v>105.03491923789262</v>
      </c>
      <c r="AE46" s="342">
        <v>0.97</v>
      </c>
      <c r="AF46" s="330"/>
      <c r="AG46" s="341">
        <f>AH46*1000/(AI65*AG67*1.732)</f>
        <v>104.25577645506382</v>
      </c>
      <c r="AH46" s="342">
        <v>0.974</v>
      </c>
      <c r="AI46" s="330"/>
      <c r="AJ46" s="341">
        <f>AK46*1000/(AL65*AJ67*1.732)</f>
        <v>107.5967903300839</v>
      </c>
      <c r="AK46" s="342">
        <v>0.989</v>
      </c>
      <c r="AL46" s="331"/>
      <c r="AM46" s="341">
        <f>AN46*1000/(AO65*AM67*1.732)</f>
        <v>114.35990744308174</v>
      </c>
      <c r="AN46" s="342">
        <v>1.027</v>
      </c>
      <c r="AO46" s="330"/>
      <c r="AP46" s="341">
        <f>AQ46*1000/(AR65*AP67*1.732)</f>
        <v>107.63372136336625</v>
      </c>
      <c r="AQ46" s="342">
        <v>0.994</v>
      </c>
      <c r="AR46" s="330"/>
      <c r="AS46" s="341">
        <f>AT46*1000/(AU65*AS67*1.732)</f>
        <v>103.01481212123348</v>
      </c>
      <c r="AT46" s="342">
        <v>0.936</v>
      </c>
      <c r="AU46" s="330"/>
      <c r="AV46" s="341">
        <f>AW46*1000/(AX65*AV67*1.732)</f>
        <v>103.01481212123348</v>
      </c>
      <c r="AW46" s="342">
        <v>0.936</v>
      </c>
      <c r="AX46" s="331"/>
      <c r="AY46" s="341">
        <f>AZ46*1000/(BA65*AY67*1.732)</f>
        <v>107.04505176924062</v>
      </c>
      <c r="AZ46" s="342">
        <v>0.95</v>
      </c>
      <c r="BA46" s="330"/>
      <c r="BB46" s="341">
        <f>BC46*1000/(BD65*BB67*1.732)</f>
        <v>92.98006106618622</v>
      </c>
      <c r="BC46" s="342">
        <v>0.835</v>
      </c>
      <c r="BD46" s="330"/>
      <c r="BE46" s="341">
        <f>BF46*1000/(BG65*BE67*1.732)</f>
        <v>92.98006106618622</v>
      </c>
      <c r="BF46" s="342">
        <v>0.835</v>
      </c>
      <c r="BG46" s="330"/>
      <c r="BH46" s="341">
        <f>BI46*1000/(BJ65*BH67*1.732)</f>
        <v>91.5716804489806</v>
      </c>
      <c r="BI46" s="342">
        <v>0.826</v>
      </c>
      <c r="BJ46" s="331"/>
      <c r="BK46" s="341">
        <f>BL46*1000/(BM65*BK67*1.732)</f>
        <v>85.69601572283537</v>
      </c>
      <c r="BL46" s="342">
        <v>0.773</v>
      </c>
      <c r="BM46" s="330"/>
      <c r="BN46" s="341">
        <f>BO46*1000/(BP65*BN67*1.732)</f>
        <v>75.90411068199414</v>
      </c>
      <c r="BO46" s="342">
        <v>0.704</v>
      </c>
      <c r="BP46" s="330"/>
      <c r="BQ46" s="341">
        <f>BR46*1000/(BS65*BQ67*1.732)</f>
        <v>73.96338057932951</v>
      </c>
      <c r="BR46" s="342">
        <v>0.686</v>
      </c>
      <c r="BS46" s="330"/>
      <c r="BT46" s="341">
        <f>BU46*1000/(BV65*BT67*1.732)</f>
        <v>78.16829580176953</v>
      </c>
      <c r="BU46" s="342">
        <v>0.725</v>
      </c>
      <c r="BV46" s="331"/>
      <c r="BW46" s="341">
        <f>BX46*1000/(BY65*BW67*1.732)</f>
        <v>81.17180667494095</v>
      </c>
      <c r="BX46" s="342">
        <v>0.744</v>
      </c>
      <c r="BY46" s="330"/>
      <c r="BZ46" s="341">
        <f>CA46*1000/(CB65*BZ67*1.732)</f>
        <v>87.44976607187577</v>
      </c>
      <c r="CA46" s="342">
        <v>0.792</v>
      </c>
      <c r="CB46" s="330"/>
      <c r="CC46" s="325">
        <f t="shared" si="6"/>
        <v>21.363000000000003</v>
      </c>
      <c r="CD46" s="156"/>
    </row>
    <row r="47" spans="1:82" ht="12.75" customHeight="1">
      <c r="A47" s="792"/>
      <c r="B47" s="767"/>
      <c r="C47" s="166" t="s">
        <v>210</v>
      </c>
      <c r="D47" s="167"/>
      <c r="E47" s="204" t="s">
        <v>56</v>
      </c>
      <c r="F47" s="327"/>
      <c r="G47" s="327"/>
      <c r="H47" s="332"/>
      <c r="I47" s="341">
        <f>J47*1000/(K65*I67*1.732)</f>
        <v>76.5185453128913</v>
      </c>
      <c r="J47" s="342">
        <v>0.693</v>
      </c>
      <c r="K47" s="330"/>
      <c r="L47" s="341">
        <f>M47*1000/(N65*L67*1.732)</f>
        <v>79.08674831949146</v>
      </c>
      <c r="M47" s="342">
        <v>0.699</v>
      </c>
      <c r="N47" s="331"/>
      <c r="O47" s="341">
        <f>P47*1000/(Q65*O67*1.732)</f>
        <v>79.35166781558941</v>
      </c>
      <c r="P47" s="342">
        <v>0.71</v>
      </c>
      <c r="Q47" s="330"/>
      <c r="R47" s="341">
        <f>S47*1000/(T65*R67*1.732)</f>
        <v>78.40789211074046</v>
      </c>
      <c r="S47" s="342">
        <v>0.693</v>
      </c>
      <c r="T47" s="330"/>
      <c r="U47" s="341">
        <f>V47*1000/(W65*U67*1.732)</f>
        <v>77.05017969323846</v>
      </c>
      <c r="V47" s="342">
        <v>0.681</v>
      </c>
      <c r="W47" s="330"/>
      <c r="X47" s="341">
        <f>Y47*1000/(Z65*X67*1.732)</f>
        <v>72.19884142094473</v>
      </c>
      <c r="Y47" s="342">
        <v>0.646</v>
      </c>
      <c r="Z47" s="331"/>
      <c r="AA47" s="341">
        <f>AB47*1000/(AC65*AA67*1.732)</f>
        <v>72.21230683207924</v>
      </c>
      <c r="AB47" s="342">
        <v>0.654</v>
      </c>
      <c r="AC47" s="330"/>
      <c r="AD47" s="341">
        <f>AE47*1000/(AF65*AD67*1.732)</f>
        <v>73.74101031031431</v>
      </c>
      <c r="AE47" s="342">
        <v>0.681</v>
      </c>
      <c r="AF47" s="330"/>
      <c r="AG47" s="341">
        <f>AH47*1000/(AI65*AG67*1.732)</f>
        <v>75.78345968191498</v>
      </c>
      <c r="AH47" s="342">
        <v>0.708</v>
      </c>
      <c r="AI47" s="330"/>
      <c r="AJ47" s="341">
        <f>AK47*1000/(AL65*AJ67*1.732)</f>
        <v>76.26425684670254</v>
      </c>
      <c r="AK47" s="342">
        <v>0.701</v>
      </c>
      <c r="AL47" s="331"/>
      <c r="AM47" s="341">
        <f>AN47*1000/(AO65*AM67*1.732)</f>
        <v>78.61547678170955</v>
      </c>
      <c r="AN47" s="342">
        <v>0.706</v>
      </c>
      <c r="AO47" s="330"/>
      <c r="AP47" s="341">
        <f>AQ47*1000/(AR65*AP67*1.732)</f>
        <v>77.96406376420896</v>
      </c>
      <c r="AQ47" s="342">
        <v>0.72</v>
      </c>
      <c r="AR47" s="330"/>
      <c r="AS47" s="341">
        <f>AT47*1000/(AU65*AS67*1.732)</f>
        <v>80.34274876976542</v>
      </c>
      <c r="AT47" s="342">
        <v>0.73</v>
      </c>
      <c r="AU47" s="330"/>
      <c r="AV47" s="341">
        <f>AW47*1000/(AX65*AV67*1.732)</f>
        <v>81.99362716914416</v>
      </c>
      <c r="AW47" s="342">
        <v>0.745</v>
      </c>
      <c r="AX47" s="331"/>
      <c r="AY47" s="341">
        <f>AZ47*1000/(BA65*AY67*1.732)</f>
        <v>81.0162023390358</v>
      </c>
      <c r="AZ47" s="342">
        <v>0.719</v>
      </c>
      <c r="BA47" s="330"/>
      <c r="BB47" s="341">
        <f>BC47*1000/(BD65*BB67*1.732)</f>
        <v>79.72901044717285</v>
      </c>
      <c r="BC47" s="342">
        <v>0.716</v>
      </c>
      <c r="BD47" s="330"/>
      <c r="BE47" s="341">
        <f>BF47*1000/(BG65*BE67*1.732)</f>
        <v>76.2770560842366</v>
      </c>
      <c r="BF47" s="342">
        <v>0.685</v>
      </c>
      <c r="BG47" s="330"/>
      <c r="BH47" s="341">
        <f>BI47*1000/(BJ65*BH67*1.732)</f>
        <v>79.26604300365754</v>
      </c>
      <c r="BI47" s="342">
        <v>0.715</v>
      </c>
      <c r="BJ47" s="331"/>
      <c r="BK47" s="341">
        <f>BL47*1000/(BM65*BK67*1.732)</f>
        <v>75.94019504546213</v>
      </c>
      <c r="BL47" s="342">
        <v>0.685</v>
      </c>
      <c r="BM47" s="330"/>
      <c r="BN47" s="341">
        <f>BO47*1000/(BP65*BN67*1.732)</f>
        <v>72.77737884992335</v>
      </c>
      <c r="BO47" s="342">
        <v>0.675</v>
      </c>
      <c r="BP47" s="330"/>
      <c r="BQ47" s="341">
        <f>BR47*1000/(BS65*BQ67*1.732)</f>
        <v>74.71810895258797</v>
      </c>
      <c r="BR47" s="342">
        <v>0.693</v>
      </c>
      <c r="BS47" s="330"/>
      <c r="BT47" s="341">
        <f>BU47*1000/(BV65*BT67*1.732)</f>
        <v>73.4242888841449</v>
      </c>
      <c r="BU47" s="342">
        <v>0.681</v>
      </c>
      <c r="BV47" s="331"/>
      <c r="BW47" s="341">
        <f>BX47*1000/(BY65*BW67*1.732)</f>
        <v>74.29838756133708</v>
      </c>
      <c r="BX47" s="342">
        <v>0.681</v>
      </c>
      <c r="BY47" s="330"/>
      <c r="BZ47" s="341">
        <f>CA47*1000/(CB65*BZ67*1.732)</f>
        <v>75.63521434246832</v>
      </c>
      <c r="CA47" s="342">
        <v>0.685</v>
      </c>
      <c r="CB47" s="330"/>
      <c r="CC47" s="325">
        <f t="shared" si="6"/>
        <v>16.701999999999998</v>
      </c>
      <c r="CD47" s="156"/>
    </row>
    <row r="48" spans="1:82" ht="12.75" customHeight="1">
      <c r="A48" s="792"/>
      <c r="B48" s="767"/>
      <c r="C48" s="166" t="s">
        <v>211</v>
      </c>
      <c r="D48" s="167"/>
      <c r="E48" s="204" t="s">
        <v>107</v>
      </c>
      <c r="F48" s="327"/>
      <c r="G48" s="327"/>
      <c r="H48" s="332"/>
      <c r="I48" s="341">
        <f>J48*1000/(K65*I67*1.732)</f>
        <v>13.912462784162056</v>
      </c>
      <c r="J48" s="342">
        <v>0.126</v>
      </c>
      <c r="K48" s="330"/>
      <c r="L48" s="341">
        <f>M48*1000/(N65*L67*1.732)</f>
        <v>10.182843131264995</v>
      </c>
      <c r="M48" s="342">
        <v>0.09</v>
      </c>
      <c r="N48" s="331"/>
      <c r="O48" s="341">
        <f>P48*1000/(Q65*O67*1.732)</f>
        <v>8.046929693975263</v>
      </c>
      <c r="P48" s="342">
        <v>0.072</v>
      </c>
      <c r="Q48" s="330"/>
      <c r="R48" s="341">
        <f>S48*1000/(T65*R67*1.732)</f>
        <v>8.146274505011997</v>
      </c>
      <c r="S48" s="342">
        <v>0.072</v>
      </c>
      <c r="T48" s="330"/>
      <c r="U48" s="341">
        <f>V48*1000/(W65*U67*1.732)</f>
        <v>9.164558818138495</v>
      </c>
      <c r="V48" s="342">
        <v>0.081</v>
      </c>
      <c r="W48" s="330"/>
      <c r="X48" s="341">
        <f>Y48*1000/(Z65*X67*1.732)</f>
        <v>9.052795905722173</v>
      </c>
      <c r="Y48" s="342">
        <v>0.081</v>
      </c>
      <c r="Z48" s="331"/>
      <c r="AA48" s="341">
        <f>AB48*1000/(AC65*AA67*1.732)</f>
        <v>10.931220758984471</v>
      </c>
      <c r="AB48" s="342">
        <v>0.099</v>
      </c>
      <c r="AC48" s="330"/>
      <c r="AD48" s="341">
        <f>AE48*1000/(AF65*AD67*1.732)</f>
        <v>8.770957173473509</v>
      </c>
      <c r="AE48" s="342">
        <v>0.081</v>
      </c>
      <c r="AF48" s="330"/>
      <c r="AG48" s="341">
        <f>AH48*1000/(AI65*AG67*1.732)</f>
        <v>14.450235956297348</v>
      </c>
      <c r="AH48" s="342">
        <v>0.135</v>
      </c>
      <c r="AI48" s="330"/>
      <c r="AJ48" s="341">
        <f>AK48*1000/(AL65*AJ67*1.732)</f>
        <v>13.707983398979344</v>
      </c>
      <c r="AK48" s="342">
        <v>0.126</v>
      </c>
      <c r="AL48" s="331"/>
      <c r="AM48" s="341">
        <f>AN48*1000/(AO65*AM67*1.732)</f>
        <v>12.026163587003728</v>
      </c>
      <c r="AN48" s="342">
        <v>0.108</v>
      </c>
      <c r="AO48" s="330"/>
      <c r="AP48" s="341">
        <f>AQ48*1000/(AR65*AP67*1.732)</f>
        <v>7.7964063764208955</v>
      </c>
      <c r="AQ48" s="342">
        <v>0.072</v>
      </c>
      <c r="AR48" s="330"/>
      <c r="AS48" s="341">
        <f>AT48*1000/(AU65*AS67*1.732)</f>
        <v>13.867378554781428</v>
      </c>
      <c r="AT48" s="342">
        <v>0.126</v>
      </c>
      <c r="AU48" s="330"/>
      <c r="AV48" s="341">
        <f>AW48*1000/(AX65*AV67*1.732)</f>
        <v>14.857905594408674</v>
      </c>
      <c r="AW48" s="342">
        <v>0.135</v>
      </c>
      <c r="AX48" s="331"/>
      <c r="AY48" s="341">
        <f>AZ48*1000/(BA65*AY67*1.732)</f>
        <v>14.197554234657177</v>
      </c>
      <c r="AZ48" s="342">
        <v>0.126</v>
      </c>
      <c r="BA48" s="330"/>
      <c r="BB48" s="341">
        <f>BC48*1000/(BD65*BB67*1.732)</f>
        <v>15.03270448375466</v>
      </c>
      <c r="BC48" s="342">
        <v>0.135</v>
      </c>
      <c r="BD48" s="330"/>
      <c r="BE48" s="341">
        <f>BF48*1000/(BG65*BE67*1.732)</f>
        <v>13.139697252467036</v>
      </c>
      <c r="BF48" s="342">
        <v>0.118</v>
      </c>
      <c r="BG48" s="330"/>
      <c r="BH48" s="341">
        <f>BI48*1000/(BJ65*BH67*1.732)</f>
        <v>12.970807036962144</v>
      </c>
      <c r="BI48" s="342">
        <v>0.117</v>
      </c>
      <c r="BJ48" s="331"/>
      <c r="BK48" s="341">
        <f>BL48*1000/(BM65*BK67*1.732)</f>
        <v>11.973052649503517</v>
      </c>
      <c r="BL48" s="342">
        <v>0.108</v>
      </c>
      <c r="BM48" s="330"/>
      <c r="BN48" s="341">
        <f>BO48*1000/(BP65*BN67*1.732)</f>
        <v>7.762920410658491</v>
      </c>
      <c r="BO48" s="342">
        <v>0.072</v>
      </c>
      <c r="BP48" s="330"/>
      <c r="BQ48" s="341">
        <f>BR48*1000/(BS65*BQ67*1.732)</f>
        <v>9.703650513323113</v>
      </c>
      <c r="BR48" s="342">
        <v>0.09</v>
      </c>
      <c r="BS48" s="330"/>
      <c r="BT48" s="341">
        <f>BU48*1000/(BV65*BT67*1.732)</f>
        <v>12.614745667320047</v>
      </c>
      <c r="BU48" s="342">
        <v>0.117</v>
      </c>
      <c r="BV48" s="331"/>
      <c r="BW48" s="341">
        <f>BX48*1000/(BY65*BW67*1.732)</f>
        <v>12.764921210978617</v>
      </c>
      <c r="BX48" s="342">
        <v>0.117</v>
      </c>
      <c r="BY48" s="330"/>
      <c r="BZ48" s="341">
        <f>CA48*1000/(CB65*BZ67*1.732)</f>
        <v>10.931220758984471</v>
      </c>
      <c r="CA48" s="342">
        <v>0.099</v>
      </c>
      <c r="CB48" s="330"/>
      <c r="CC48" s="325">
        <f t="shared" si="6"/>
        <v>2.5030000000000006</v>
      </c>
      <c r="CD48" s="156"/>
    </row>
    <row r="49" spans="1:82" ht="12.75" customHeight="1">
      <c r="A49" s="792"/>
      <c r="B49" s="767"/>
      <c r="C49" s="166" t="s">
        <v>212</v>
      </c>
      <c r="D49" s="167"/>
      <c r="E49" s="204" t="s">
        <v>52</v>
      </c>
      <c r="F49" s="327"/>
      <c r="G49" s="327"/>
      <c r="H49" s="332"/>
      <c r="I49" s="341">
        <f>J49*1000/(K65*I67*1.732)</f>
        <v>26.499929112689628</v>
      </c>
      <c r="J49" s="342">
        <v>0.24</v>
      </c>
      <c r="K49" s="330"/>
      <c r="L49" s="341">
        <f>M49*1000/(N65*L67*1.732)</f>
        <v>27.154248350039985</v>
      </c>
      <c r="M49" s="342">
        <v>0.24</v>
      </c>
      <c r="N49" s="331"/>
      <c r="O49" s="341">
        <f>P49*1000/(Q65*O67*1.732)</f>
        <v>26.823098979917546</v>
      </c>
      <c r="P49" s="342">
        <v>0.24</v>
      </c>
      <c r="Q49" s="330"/>
      <c r="R49" s="341">
        <f>S49*1000/(T65*R67*1.732)</f>
        <v>36.88452067547098</v>
      </c>
      <c r="S49" s="342">
        <v>0.326</v>
      </c>
      <c r="T49" s="330"/>
      <c r="U49" s="341">
        <f>V49*1000/(W65*U67*1.732)</f>
        <v>32.35881261713099</v>
      </c>
      <c r="V49" s="342">
        <v>0.286</v>
      </c>
      <c r="W49" s="330"/>
      <c r="X49" s="341">
        <f>Y49*1000/(Z65*X67*1.732)</f>
        <v>26.823098979917546</v>
      </c>
      <c r="Y49" s="342">
        <v>0.24</v>
      </c>
      <c r="Z49" s="331"/>
      <c r="AA49" s="341">
        <f>AB49*1000/(AC65*AA67*1.732)</f>
        <v>33.34574413346778</v>
      </c>
      <c r="AB49" s="342">
        <v>0.302</v>
      </c>
      <c r="AC49" s="330"/>
      <c r="AD49" s="341">
        <f>AE49*1000/(AF65*AD67*1.732)</f>
        <v>34.00099447494669</v>
      </c>
      <c r="AE49" s="342">
        <v>0.314</v>
      </c>
      <c r="AF49" s="330"/>
      <c r="AG49" s="341">
        <f>AH49*1000/(AI65*AG67*1.732)</f>
        <v>26.973773785088383</v>
      </c>
      <c r="AH49" s="342">
        <v>0.252</v>
      </c>
      <c r="AI49" s="330"/>
      <c r="AJ49" s="341">
        <f>AK49*1000/(AL65*AJ67*1.732)</f>
        <v>41.77671131117514</v>
      </c>
      <c r="AK49" s="342">
        <v>0.384</v>
      </c>
      <c r="AL49" s="331"/>
      <c r="AM49" s="341">
        <f>AN49*1000/(AO65*AM67*1.732)</f>
        <v>42.75969275379103</v>
      </c>
      <c r="AN49" s="342">
        <v>0.384</v>
      </c>
      <c r="AO49" s="330"/>
      <c r="AP49" s="341">
        <f>AQ49*1000/(AR65*AP67*1.732)</f>
        <v>41.58083400757811</v>
      </c>
      <c r="AQ49" s="342">
        <v>0.384</v>
      </c>
      <c r="AR49" s="330"/>
      <c r="AS49" s="341">
        <f>AT49*1000/(AU65*AS67*1.732)</f>
        <v>37.199793266000974</v>
      </c>
      <c r="AT49" s="342">
        <v>0.338</v>
      </c>
      <c r="AU49" s="330"/>
      <c r="AV49" s="341">
        <f>AW49*1000/(AX65*AV67*1.732)</f>
        <v>36.75955902616664</v>
      </c>
      <c r="AW49" s="342">
        <v>0.334</v>
      </c>
      <c r="AX49" s="331"/>
      <c r="AY49" s="341">
        <f>AZ49*1000/(BA65*AY67*1.732)</f>
        <v>47.55053878591531</v>
      </c>
      <c r="AZ49" s="342">
        <v>0.422</v>
      </c>
      <c r="BA49" s="330"/>
      <c r="BB49" s="341">
        <f>BC49*1000/(BD65*BB67*1.732)</f>
        <v>37.63743789265981</v>
      </c>
      <c r="BC49" s="342">
        <v>0.338</v>
      </c>
      <c r="BD49" s="330"/>
      <c r="BE49" s="341">
        <f>BF49*1000/(BG65*BE67*1.732)</f>
        <v>53.449615942238786</v>
      </c>
      <c r="BF49" s="342">
        <v>0.48</v>
      </c>
      <c r="BG49" s="330"/>
      <c r="BH49" s="341">
        <f>BI49*1000/(BJ65*BH67*1.732)</f>
        <v>37.47122032900175</v>
      </c>
      <c r="BI49" s="342">
        <v>0.338</v>
      </c>
      <c r="BJ49" s="331"/>
      <c r="BK49" s="341">
        <f>BL49*1000/(BM65*BK67*1.732)</f>
        <v>53.21356733112675</v>
      </c>
      <c r="BL49" s="342">
        <v>0.48</v>
      </c>
      <c r="BM49" s="330"/>
      <c r="BN49" s="341">
        <f>BO49*1000/(BP65*BN67*1.732)</f>
        <v>31.051681642633962</v>
      </c>
      <c r="BO49" s="342">
        <v>0.288</v>
      </c>
      <c r="BP49" s="330"/>
      <c r="BQ49" s="341">
        <f>BR49*1000/(BS65*BQ67*1.732)</f>
        <v>41.078787173067845</v>
      </c>
      <c r="BR49" s="342">
        <v>0.381</v>
      </c>
      <c r="BS49" s="330"/>
      <c r="BT49" s="341">
        <f>BU49*1000/(BV65*BT67*1.732)</f>
        <v>36.44259859448014</v>
      </c>
      <c r="BU49" s="342">
        <v>0.338</v>
      </c>
      <c r="BV49" s="331"/>
      <c r="BW49" s="341">
        <f>BX49*1000/(BY65*BW67*1.732)</f>
        <v>26.184453766109986</v>
      </c>
      <c r="BX49" s="342">
        <v>0.24</v>
      </c>
      <c r="BY49" s="330"/>
      <c r="BZ49" s="341">
        <f>CA49*1000/(CB65*BZ67*1.732)</f>
        <v>31.799914935227555</v>
      </c>
      <c r="CA49" s="342">
        <v>0.288</v>
      </c>
      <c r="CB49" s="330"/>
      <c r="CC49" s="325">
        <f t="shared" si="6"/>
        <v>7.857</v>
      </c>
      <c r="CD49" s="156"/>
    </row>
    <row r="50" spans="1:82" ht="12.75" customHeight="1">
      <c r="A50" s="792"/>
      <c r="B50" s="767"/>
      <c r="C50" s="166" t="s">
        <v>213</v>
      </c>
      <c r="D50" s="167"/>
      <c r="E50" s="204" t="s">
        <v>214</v>
      </c>
      <c r="F50" s="327"/>
      <c r="G50" s="327"/>
      <c r="H50" s="332"/>
      <c r="I50" s="341">
        <f>J50*1000/(K65*I67*1.732)</f>
        <v>0</v>
      </c>
      <c r="J50" s="342">
        <v>0</v>
      </c>
      <c r="K50" s="330"/>
      <c r="L50" s="341">
        <f>M50*1000/(N65*L67*1.732)</f>
        <v>0</v>
      </c>
      <c r="M50" s="342">
        <v>0</v>
      </c>
      <c r="N50" s="331"/>
      <c r="O50" s="341">
        <f>P50*1000/(Q65*O67*1.732)</f>
        <v>0</v>
      </c>
      <c r="P50" s="342">
        <v>0</v>
      </c>
      <c r="Q50" s="330"/>
      <c r="R50" s="341">
        <f>S50*1000/(T65*R67*1.732)</f>
        <v>0</v>
      </c>
      <c r="S50" s="342">
        <v>0</v>
      </c>
      <c r="T50" s="330"/>
      <c r="U50" s="341">
        <f>V50*1000/(W65*U67*1.732)</f>
        <v>0</v>
      </c>
      <c r="V50" s="342">
        <v>0</v>
      </c>
      <c r="W50" s="330"/>
      <c r="X50" s="341">
        <f>Y50*1000/(Z65*X67*1.732)</f>
        <v>0</v>
      </c>
      <c r="Y50" s="342">
        <v>0</v>
      </c>
      <c r="Z50" s="331"/>
      <c r="AA50" s="341">
        <f>AB50*1000/(AC65*AA67*1.732)</f>
        <v>0</v>
      </c>
      <c r="AB50" s="342">
        <v>0</v>
      </c>
      <c r="AC50" s="330"/>
      <c r="AD50" s="341">
        <f>AE50*1000/(AF65*AD67*1.732)</f>
        <v>0</v>
      </c>
      <c r="AE50" s="342">
        <v>0</v>
      </c>
      <c r="AF50" s="330"/>
      <c r="AG50" s="341">
        <f>AH50*1000/(AI65*AG67*1.732)</f>
        <v>0</v>
      </c>
      <c r="AH50" s="342">
        <v>0</v>
      </c>
      <c r="AI50" s="330"/>
      <c r="AJ50" s="341">
        <f>AK50*1000/(AL65*AJ67*1.732)</f>
        <v>0</v>
      </c>
      <c r="AK50" s="342">
        <v>0</v>
      </c>
      <c r="AL50" s="331"/>
      <c r="AM50" s="341">
        <f>AN50*1000/(AO65*AM67*1.732)</f>
        <v>0</v>
      </c>
      <c r="AN50" s="342">
        <v>0</v>
      </c>
      <c r="AO50" s="330"/>
      <c r="AP50" s="341">
        <f>AQ50*1000/(AR65*AP67*1.732)</f>
        <v>0</v>
      </c>
      <c r="AQ50" s="342">
        <v>0</v>
      </c>
      <c r="AR50" s="330"/>
      <c r="AS50" s="341">
        <f>AT50*1000/(AU65*AS67*1.732)</f>
        <v>0</v>
      </c>
      <c r="AT50" s="342">
        <v>0</v>
      </c>
      <c r="AU50" s="330"/>
      <c r="AV50" s="341">
        <f>AW50*1000/(AX65*AV67*1.732)</f>
        <v>0</v>
      </c>
      <c r="AW50" s="342">
        <v>0</v>
      </c>
      <c r="AX50" s="331"/>
      <c r="AY50" s="341">
        <f>AZ50*1000/(BA65*AY67*1.732)</f>
        <v>0</v>
      </c>
      <c r="AZ50" s="342">
        <v>0</v>
      </c>
      <c r="BA50" s="330"/>
      <c r="BB50" s="341">
        <f>BC50*1000/(BD65*BB67*1.732)</f>
        <v>0</v>
      </c>
      <c r="BC50" s="342">
        <v>0</v>
      </c>
      <c r="BD50" s="330"/>
      <c r="BE50" s="341">
        <f>BF50*1000/(BG65*BE67*1.732)</f>
        <v>0</v>
      </c>
      <c r="BF50" s="342">
        <v>0</v>
      </c>
      <c r="BG50" s="330"/>
      <c r="BH50" s="341">
        <f>BI50*1000/(BJ65*BH67*1.732)</f>
        <v>0</v>
      </c>
      <c r="BI50" s="342">
        <v>0</v>
      </c>
      <c r="BJ50" s="331"/>
      <c r="BK50" s="341">
        <f>BL50*1000/(BM65*BK67*1.732)</f>
        <v>0</v>
      </c>
      <c r="BL50" s="342">
        <v>0</v>
      </c>
      <c r="BM50" s="330"/>
      <c r="BN50" s="341">
        <f>BO50*1000/(BP65*BN67*1.732)</f>
        <v>0</v>
      </c>
      <c r="BO50" s="342">
        <v>0</v>
      </c>
      <c r="BP50" s="330"/>
      <c r="BQ50" s="341">
        <f>BR50*1000/(BS65*BQ67*1.732)</f>
        <v>0</v>
      </c>
      <c r="BR50" s="342">
        <v>0</v>
      </c>
      <c r="BS50" s="330"/>
      <c r="BT50" s="341">
        <f>BU50*1000/(BV65*BT67*1.732)</f>
        <v>0</v>
      </c>
      <c r="BU50" s="342">
        <v>0</v>
      </c>
      <c r="BV50" s="331"/>
      <c r="BW50" s="341">
        <f>BX50*1000/(BY65*BW67*1.732)</f>
        <v>0</v>
      </c>
      <c r="BX50" s="342">
        <v>0</v>
      </c>
      <c r="BY50" s="330"/>
      <c r="BZ50" s="341">
        <f>CA50*1000/(CB65*BZ67*1.732)</f>
        <v>0</v>
      </c>
      <c r="CA50" s="342">
        <v>0</v>
      </c>
      <c r="CB50" s="330"/>
      <c r="CC50" s="325">
        <f t="shared" si="6"/>
        <v>0</v>
      </c>
      <c r="CD50" s="156"/>
    </row>
    <row r="51" spans="1:82" ht="12.75" customHeight="1">
      <c r="A51" s="792"/>
      <c r="B51" s="767"/>
      <c r="C51" s="166" t="s">
        <v>215</v>
      </c>
      <c r="D51" s="167"/>
      <c r="E51" s="204" t="s">
        <v>216</v>
      </c>
      <c r="F51" s="327"/>
      <c r="G51" s="327"/>
      <c r="H51" s="332"/>
      <c r="I51" s="341">
        <f>J51*1000/(K65*I67*1.732)</f>
        <v>0</v>
      </c>
      <c r="J51" s="342">
        <v>0</v>
      </c>
      <c r="K51" s="330"/>
      <c r="L51" s="341">
        <f>M51*1000/(N65*L67*1.732)</f>
        <v>0</v>
      </c>
      <c r="M51" s="342">
        <v>0</v>
      </c>
      <c r="N51" s="331"/>
      <c r="O51" s="341">
        <f>P51*1000/(Q65*O67*1.732)</f>
        <v>0</v>
      </c>
      <c r="P51" s="342">
        <v>0</v>
      </c>
      <c r="Q51" s="330"/>
      <c r="R51" s="341">
        <f>S51*1000/(T65*R67*1.732)</f>
        <v>0</v>
      </c>
      <c r="S51" s="342">
        <v>0</v>
      </c>
      <c r="T51" s="330"/>
      <c r="U51" s="341">
        <f>V51*1000/(W65*U67*1.732)</f>
        <v>0</v>
      </c>
      <c r="V51" s="342">
        <v>0</v>
      </c>
      <c r="W51" s="330"/>
      <c r="X51" s="341">
        <f>Y51*1000/(Z65*X67*1.732)</f>
        <v>0</v>
      </c>
      <c r="Y51" s="342">
        <v>0</v>
      </c>
      <c r="Z51" s="331"/>
      <c r="AA51" s="341">
        <f>AB51*1000/(AC65*AA67*1.732)</f>
        <v>0</v>
      </c>
      <c r="AB51" s="342">
        <v>0</v>
      </c>
      <c r="AC51" s="330"/>
      <c r="AD51" s="341">
        <f>AE51*1000/(AF65*AD67*1.732)</f>
        <v>0</v>
      </c>
      <c r="AE51" s="342">
        <v>0</v>
      </c>
      <c r="AF51" s="330"/>
      <c r="AG51" s="341">
        <f>AH51*1000/(AI65*AG67*1.732)</f>
        <v>0</v>
      </c>
      <c r="AH51" s="342">
        <v>0</v>
      </c>
      <c r="AI51" s="330"/>
      <c r="AJ51" s="341">
        <f>AK51*1000/(AL65*AJ67*1.732)</f>
        <v>0</v>
      </c>
      <c r="AK51" s="342">
        <v>0</v>
      </c>
      <c r="AL51" s="331"/>
      <c r="AM51" s="341">
        <f>AN51*1000/(AO65*AM67*1.732)</f>
        <v>0</v>
      </c>
      <c r="AN51" s="342">
        <v>0</v>
      </c>
      <c r="AO51" s="330"/>
      <c r="AP51" s="341">
        <f>AQ51*1000/(AR65*AP67*1.732)</f>
        <v>0</v>
      </c>
      <c r="AQ51" s="342">
        <v>0</v>
      </c>
      <c r="AR51" s="330"/>
      <c r="AS51" s="341">
        <f>AT51*1000/(AU65*AS67*1.732)</f>
        <v>0</v>
      </c>
      <c r="AT51" s="342">
        <v>0</v>
      </c>
      <c r="AU51" s="330"/>
      <c r="AV51" s="341">
        <f>AW51*1000/(AX65*AV67*1.732)</f>
        <v>0</v>
      </c>
      <c r="AW51" s="342">
        <v>0</v>
      </c>
      <c r="AX51" s="331"/>
      <c r="AY51" s="341">
        <f>AZ51*1000/(BA65*AY67*1.732)</f>
        <v>0</v>
      </c>
      <c r="AZ51" s="342">
        <v>0</v>
      </c>
      <c r="BA51" s="330"/>
      <c r="BB51" s="341">
        <f>BC51*1000/(BD65*BB67*1.732)</f>
        <v>0</v>
      </c>
      <c r="BC51" s="342">
        <v>0</v>
      </c>
      <c r="BD51" s="330"/>
      <c r="BE51" s="341">
        <f>BF51*1000/(BG65*BE67*1.732)</f>
        <v>0</v>
      </c>
      <c r="BF51" s="342">
        <v>0</v>
      </c>
      <c r="BG51" s="330"/>
      <c r="BH51" s="341">
        <f>BI51*1000/(BJ65*BH67*1.732)</f>
        <v>0</v>
      </c>
      <c r="BI51" s="342">
        <v>0</v>
      </c>
      <c r="BJ51" s="331"/>
      <c r="BK51" s="341">
        <f>BL51*1000/(BM65*BK67*1.732)</f>
        <v>0</v>
      </c>
      <c r="BL51" s="342">
        <v>0</v>
      </c>
      <c r="BM51" s="330"/>
      <c r="BN51" s="341">
        <f>BO51*1000/(BP65*BN67*1.732)</f>
        <v>0</v>
      </c>
      <c r="BO51" s="342">
        <v>0</v>
      </c>
      <c r="BP51" s="330"/>
      <c r="BQ51" s="341">
        <f>BR51*1000/(BS65*BQ67*1.732)</f>
        <v>0</v>
      </c>
      <c r="BR51" s="342">
        <v>0</v>
      </c>
      <c r="BS51" s="330"/>
      <c r="BT51" s="341">
        <f>BU51*1000/(BV65*BT67*1.732)</f>
        <v>0</v>
      </c>
      <c r="BU51" s="342">
        <v>0</v>
      </c>
      <c r="BV51" s="331"/>
      <c r="BW51" s="341">
        <f>BX51*1000/(BY65*BW67*1.732)</f>
        <v>0</v>
      </c>
      <c r="BX51" s="342">
        <v>0</v>
      </c>
      <c r="BY51" s="330"/>
      <c r="BZ51" s="341">
        <f>CA51*1000/(CB65*BZ67*1.732)</f>
        <v>0</v>
      </c>
      <c r="CA51" s="342">
        <v>0</v>
      </c>
      <c r="CB51" s="330"/>
      <c r="CC51" s="325">
        <f t="shared" si="6"/>
        <v>0</v>
      </c>
      <c r="CD51" s="156"/>
    </row>
    <row r="52" spans="1:82" ht="12.75" customHeight="1">
      <c r="A52" s="792"/>
      <c r="B52" s="767"/>
      <c r="C52" s="166" t="s">
        <v>217</v>
      </c>
      <c r="D52" s="167"/>
      <c r="E52" s="204" t="s">
        <v>218</v>
      </c>
      <c r="F52" s="327"/>
      <c r="G52" s="327"/>
      <c r="H52" s="332"/>
      <c r="I52" s="341">
        <f>J52*1000/(K65*I67*1.732)</f>
        <v>1.8770783121488488</v>
      </c>
      <c r="J52" s="342">
        <v>0.017</v>
      </c>
      <c r="K52" s="330"/>
      <c r="L52" s="341">
        <f>M52*1000/(N65*L67*1.732)</f>
        <v>1.5839978204189993</v>
      </c>
      <c r="M52" s="342">
        <v>0.014</v>
      </c>
      <c r="N52" s="331"/>
      <c r="O52" s="341">
        <f>P52*1000/(Q65*O67*1.732)</f>
        <v>1.3411549489958774</v>
      </c>
      <c r="P52" s="342">
        <v>0.012</v>
      </c>
      <c r="Q52" s="330"/>
      <c r="R52" s="341">
        <f>S52*1000/(T65*R67*1.732)</f>
        <v>1.3577124175019992</v>
      </c>
      <c r="S52" s="342">
        <v>0.012</v>
      </c>
      <c r="T52" s="330"/>
      <c r="U52" s="341">
        <f>V52*1000/(W65*U67*1.732)</f>
        <v>1.923425924794499</v>
      </c>
      <c r="V52" s="342">
        <v>0.017</v>
      </c>
      <c r="W52" s="330"/>
      <c r="X52" s="341">
        <f>Y52*1000/(Z65*X67*1.732)</f>
        <v>1.5646807738285236</v>
      </c>
      <c r="Y52" s="342">
        <v>0.014</v>
      </c>
      <c r="Z52" s="331"/>
      <c r="AA52" s="341">
        <f>AB52*1000/(AC65*AA67*1.732)</f>
        <v>1.5458291982402284</v>
      </c>
      <c r="AB52" s="342">
        <v>0.014</v>
      </c>
      <c r="AC52" s="330"/>
      <c r="AD52" s="341">
        <f>AE52*1000/(AF65*AD67*1.732)</f>
        <v>3.6816363444209785</v>
      </c>
      <c r="AE52" s="342">
        <v>0.034</v>
      </c>
      <c r="AF52" s="330"/>
      <c r="AG52" s="341">
        <f>AH52*1000/(AI65*AG67*1.732)</f>
        <v>8.241986434332562</v>
      </c>
      <c r="AH52" s="342">
        <v>0.077</v>
      </c>
      <c r="AI52" s="330"/>
      <c r="AJ52" s="341">
        <f>AK52*1000/(AL65*AJ67*1.732)</f>
        <v>5.766056509094486</v>
      </c>
      <c r="AK52" s="342">
        <v>0.053</v>
      </c>
      <c r="AL52" s="331"/>
      <c r="AM52" s="341">
        <f>AN52*1000/(AO65*AM67*1.732)</f>
        <v>5.56766832731654</v>
      </c>
      <c r="AN52" s="342">
        <v>0.05</v>
      </c>
      <c r="AO52" s="330"/>
      <c r="AP52" s="341">
        <f>AQ52*1000/(AR65*AP67*1.732)</f>
        <v>6.2804384698946105</v>
      </c>
      <c r="AQ52" s="342">
        <v>0.058</v>
      </c>
      <c r="AR52" s="330"/>
      <c r="AS52" s="341">
        <f>AT52*1000/(AU65*AS67*1.732)</f>
        <v>6.0532207977220525</v>
      </c>
      <c r="AT52" s="342">
        <v>0.055</v>
      </c>
      <c r="AU52" s="330"/>
      <c r="AV52" s="341">
        <f>AW52*1000/(AX65*AV67*1.732)</f>
        <v>5.062693758094807</v>
      </c>
      <c r="AW52" s="342">
        <v>0.046</v>
      </c>
      <c r="AX52" s="331"/>
      <c r="AY52" s="341">
        <f>AZ52*1000/(BA65*AY67*1.732)</f>
        <v>6.19734510242972</v>
      </c>
      <c r="AZ52" s="342">
        <v>0.055</v>
      </c>
      <c r="BA52" s="330"/>
      <c r="BB52" s="341">
        <f>BC52*1000/(BD65*BB67*1.732)</f>
        <v>10.91262992154042</v>
      </c>
      <c r="BC52" s="342">
        <v>0.098</v>
      </c>
      <c r="BD52" s="330"/>
      <c r="BE52" s="341">
        <f>BF52*1000/(BG65*BE67*1.732)</f>
        <v>1.5589471316486314</v>
      </c>
      <c r="BF52" s="342">
        <v>0.014</v>
      </c>
      <c r="BG52" s="330"/>
      <c r="BH52" s="341">
        <f>BI52*1000/(BJ65*BH67*1.732)</f>
        <v>2.106370373523767</v>
      </c>
      <c r="BI52" s="342">
        <v>0.019</v>
      </c>
      <c r="BJ52" s="331"/>
      <c r="BK52" s="341">
        <f>BL52*1000/(BM65*BK67*1.732)</f>
        <v>1.5520623804911968</v>
      </c>
      <c r="BL52" s="342">
        <v>0.014</v>
      </c>
      <c r="BM52" s="330"/>
      <c r="BN52" s="341">
        <f>BO52*1000/(BP65*BN67*1.732)</f>
        <v>1.5094567465169288</v>
      </c>
      <c r="BO52" s="342">
        <v>0.014</v>
      </c>
      <c r="BP52" s="330"/>
      <c r="BQ52" s="341">
        <f>BR52*1000/(BS65*BQ67*1.732)</f>
        <v>1.2938200684430818</v>
      </c>
      <c r="BR52" s="342">
        <v>0.012</v>
      </c>
      <c r="BS52" s="330"/>
      <c r="BT52" s="341">
        <f>BU52*1000/(BV65*BT67*1.732)</f>
        <v>1.2938200684430818</v>
      </c>
      <c r="BU52" s="342">
        <v>0.012</v>
      </c>
      <c r="BV52" s="331"/>
      <c r="BW52" s="341">
        <f>BX52*1000/(BY65*BW67*1.732)</f>
        <v>1.3092226883054991</v>
      </c>
      <c r="BX52" s="342">
        <v>0.012</v>
      </c>
      <c r="BY52" s="330"/>
      <c r="BZ52" s="341">
        <f>CA52*1000/(CB65*BZ67*1.732)</f>
        <v>1.5458291982402284</v>
      </c>
      <c r="CA52" s="342">
        <v>0.014</v>
      </c>
      <c r="CB52" s="330"/>
      <c r="CC52" s="325">
        <f t="shared" si="6"/>
        <v>0.7370000000000001</v>
      </c>
      <c r="CD52" s="156"/>
    </row>
    <row r="53" spans="1:82" ht="12.75" customHeight="1">
      <c r="A53" s="792"/>
      <c r="B53" s="767"/>
      <c r="C53" s="166" t="s">
        <v>219</v>
      </c>
      <c r="D53" s="167"/>
      <c r="E53" s="204" t="s">
        <v>220</v>
      </c>
      <c r="F53" s="327"/>
      <c r="G53" s="327"/>
      <c r="H53" s="332"/>
      <c r="I53" s="341">
        <f>J53*1000/(K65*I67*1.732)</f>
        <v>99.04348505867749</v>
      </c>
      <c r="J53" s="342">
        <v>0.897</v>
      </c>
      <c r="K53" s="330"/>
      <c r="L53" s="341">
        <f>M53*1000/(N65*L67*1.732)</f>
        <v>86.10159580991845</v>
      </c>
      <c r="M53" s="342">
        <v>0.761</v>
      </c>
      <c r="N53" s="331"/>
      <c r="O53" s="341">
        <f>P53*1000/(Q65*O67*1.732)</f>
        <v>77.56346121692825</v>
      </c>
      <c r="P53" s="342">
        <v>0.694</v>
      </c>
      <c r="Q53" s="330"/>
      <c r="R53" s="341">
        <f>S53*1000/(T65*R67*1.732)</f>
        <v>74.10846945531746</v>
      </c>
      <c r="S53" s="342">
        <v>0.655</v>
      </c>
      <c r="T53" s="330"/>
      <c r="U53" s="341">
        <f>V53*1000/(W65*U67*1.732)</f>
        <v>72.97704244073246</v>
      </c>
      <c r="V53" s="342">
        <v>0.645</v>
      </c>
      <c r="W53" s="330"/>
      <c r="X53" s="341">
        <f>Y53*1000/(Z65*X67*1.732)</f>
        <v>80.69282276458529</v>
      </c>
      <c r="Y53" s="342">
        <v>0.722</v>
      </c>
      <c r="Z53" s="331"/>
      <c r="AA53" s="341">
        <f>AB53*1000/(AC65*AA67*1.732)</f>
        <v>91.64558818138497</v>
      </c>
      <c r="AB53" s="342">
        <v>0.83</v>
      </c>
      <c r="AC53" s="330"/>
      <c r="AD53" s="341">
        <f>AE53*1000/(AF65*AD67*1.732)</f>
        <v>103.0858176437874</v>
      </c>
      <c r="AE53" s="342">
        <v>0.952</v>
      </c>
      <c r="AF53" s="330"/>
      <c r="AG53" s="341">
        <f>AH53*1000/(AI65*AG67*1.732)</f>
        <v>113.99630587745685</v>
      </c>
      <c r="AH53" s="342">
        <v>1.065</v>
      </c>
      <c r="AI53" s="330"/>
      <c r="AJ53" s="341">
        <f>AK53*1000/(AL65*AJ67*1.732)</f>
        <v>127.17962375719725</v>
      </c>
      <c r="AK53" s="342">
        <v>1.169</v>
      </c>
      <c r="AL53" s="331"/>
      <c r="AM53" s="341">
        <f>AN53*1000/(AO65*AM67*1.732)</f>
        <v>131.8423859908557</v>
      </c>
      <c r="AN53" s="342">
        <v>1.184</v>
      </c>
      <c r="AO53" s="330"/>
      <c r="AP53" s="341">
        <f>AQ53*1000/(AR65*AP67*1.732)</f>
        <v>124.20108491326066</v>
      </c>
      <c r="AQ53" s="342">
        <v>1.147</v>
      </c>
      <c r="AR53" s="330"/>
      <c r="AS53" s="341">
        <f>AT53*1000/(AU65*AS67*1.732)</f>
        <v>132.2903890702165</v>
      </c>
      <c r="AT53" s="342">
        <v>1.202</v>
      </c>
      <c r="AU53" s="330"/>
      <c r="AV53" s="341">
        <f>AW53*1000/(AX65*AV67*1.732)</f>
        <v>127.44781243203884</v>
      </c>
      <c r="AW53" s="342">
        <v>1.158</v>
      </c>
      <c r="AX53" s="331"/>
      <c r="AY53" s="341">
        <f>AZ53*1000/(BA65*AY67*1.732)</f>
        <v>129.35549413798762</v>
      </c>
      <c r="AZ53" s="342">
        <v>1.148</v>
      </c>
      <c r="BA53" s="330"/>
      <c r="BB53" s="341">
        <f>BC53*1000/(BD65*BB67*1.732)</f>
        <v>125.82930419735382</v>
      </c>
      <c r="BC53" s="342">
        <v>1.13</v>
      </c>
      <c r="BD53" s="330"/>
      <c r="BE53" s="341">
        <f>BF53*1000/(BG65*BE67*1.732)</f>
        <v>121.37516953550059</v>
      </c>
      <c r="BF53" s="342">
        <v>1.09</v>
      </c>
      <c r="BG53" s="330"/>
      <c r="BH53" s="341">
        <f>BI53*1000/(BJ65*BH67*1.732)</f>
        <v>118.95449530478957</v>
      </c>
      <c r="BI53" s="342">
        <v>1.073</v>
      </c>
      <c r="BJ53" s="331"/>
      <c r="BK53" s="341">
        <f>BL53*1000/(BM65*BK67*1.732)</f>
        <v>121.06086567831335</v>
      </c>
      <c r="BL53" s="342">
        <v>1.092</v>
      </c>
      <c r="BM53" s="330"/>
      <c r="BN53" s="341">
        <f>BO53*1000/(BP65*BN67*1.732)</f>
        <v>116.76726117698813</v>
      </c>
      <c r="BO53" s="342">
        <v>1.083</v>
      </c>
      <c r="BP53" s="330"/>
      <c r="BQ53" s="341">
        <f>BR53*1000/(BS65*BQ67*1.732)</f>
        <v>116.98289785506198</v>
      </c>
      <c r="BR53" s="342">
        <v>1.085</v>
      </c>
      <c r="BS53" s="330"/>
      <c r="BT53" s="341">
        <f>BU53*1000/(BV65*BT67*1.732)</f>
        <v>118.06108124543121</v>
      </c>
      <c r="BU53" s="342">
        <v>1.095</v>
      </c>
      <c r="BV53" s="331"/>
      <c r="BW53" s="341">
        <f>BX53*1000/(BY65*BW67*1.732)</f>
        <v>120.7757929961823</v>
      </c>
      <c r="BX53" s="342">
        <v>1.107</v>
      </c>
      <c r="BY53" s="330"/>
      <c r="BZ53" s="341">
        <f>CA53*1000/(CB65*BZ67*1.732)</f>
        <v>113.17678058544529</v>
      </c>
      <c r="CA53" s="342">
        <v>1.025</v>
      </c>
      <c r="CB53" s="330"/>
      <c r="CC53" s="325">
        <f t="shared" si="6"/>
        <v>24.008999999999993</v>
      </c>
      <c r="CD53" s="156"/>
    </row>
    <row r="54" spans="1:82" ht="12.75" customHeight="1">
      <c r="A54" s="792"/>
      <c r="B54" s="767"/>
      <c r="C54" s="166" t="s">
        <v>221</v>
      </c>
      <c r="D54" s="167"/>
      <c r="E54" s="204" t="s">
        <v>222</v>
      </c>
      <c r="F54" s="327"/>
      <c r="G54" s="327"/>
      <c r="H54" s="332"/>
      <c r="I54" s="341">
        <f>J54*1000/(K65*I67*1.732)</f>
        <v>30.806167593501694</v>
      </c>
      <c r="J54" s="342">
        <v>0.279</v>
      </c>
      <c r="K54" s="330"/>
      <c r="L54" s="341">
        <f>M54*1000/(N65*L67*1.732)</f>
        <v>32.69824072150649</v>
      </c>
      <c r="M54" s="342">
        <v>0.289</v>
      </c>
      <c r="N54" s="331"/>
      <c r="O54" s="341">
        <f>P54*1000/(Q65*O67*1.732)</f>
        <v>32.4112446007337</v>
      </c>
      <c r="P54" s="342">
        <v>0.29</v>
      </c>
      <c r="Q54" s="330"/>
      <c r="R54" s="341">
        <f>S54*1000/(T65*R67*1.732)</f>
        <v>31.566813706921483</v>
      </c>
      <c r="S54" s="342">
        <v>0.279</v>
      </c>
      <c r="T54" s="330"/>
      <c r="U54" s="341">
        <f>V54*1000/(W65*U67*1.732)</f>
        <v>32.01938451275549</v>
      </c>
      <c r="V54" s="342">
        <v>0.283</v>
      </c>
      <c r="W54" s="330"/>
      <c r="X54" s="341">
        <f>Y54*1000/(Z65*X67*1.732)</f>
        <v>29.84069761515827</v>
      </c>
      <c r="Y54" s="342">
        <v>0.267</v>
      </c>
      <c r="Z54" s="331"/>
      <c r="AA54" s="341">
        <f>AB54*1000/(AC65*AA67*1.732)</f>
        <v>29.922836623078705</v>
      </c>
      <c r="AB54" s="342">
        <v>0.271</v>
      </c>
      <c r="AC54" s="330"/>
      <c r="AD54" s="341">
        <f>AE54*1000/(AF65*AD67*1.732)</f>
        <v>30.102791286736235</v>
      </c>
      <c r="AE54" s="342">
        <v>0.278</v>
      </c>
      <c r="AF54" s="330"/>
      <c r="AG54" s="341">
        <f>AH54*1000/(AI65*AG67*1.732)</f>
        <v>29.970859761209315</v>
      </c>
      <c r="AH54" s="342">
        <v>0.28</v>
      </c>
      <c r="AI54" s="330"/>
      <c r="AJ54" s="341">
        <f>AK54*1000/(AL65*AJ67*1.732)</f>
        <v>30.46218533106521</v>
      </c>
      <c r="AK54" s="342">
        <v>0.28</v>
      </c>
      <c r="AL54" s="331"/>
      <c r="AM54" s="341">
        <f>AN54*1000/(AO65*AM67*1.732)</f>
        <v>31.513002732611618</v>
      </c>
      <c r="AN54" s="342">
        <v>0.283</v>
      </c>
      <c r="AO54" s="330"/>
      <c r="AP54" s="341">
        <f>AQ54*1000/(AR65*AP67*1.732)</f>
        <v>32.26845972463093</v>
      </c>
      <c r="AQ54" s="342">
        <v>0.298</v>
      </c>
      <c r="AR54" s="330"/>
      <c r="AS54" s="341">
        <f>AT54*1000/(AU65*AS67*1.732)</f>
        <v>33.237685107492</v>
      </c>
      <c r="AT54" s="342">
        <v>0.302</v>
      </c>
      <c r="AU54" s="330"/>
      <c r="AV54" s="341">
        <f>AW54*1000/(AX65*AV67*1.732)</f>
        <v>33.56786078736774</v>
      </c>
      <c r="AW54" s="342">
        <v>0.305</v>
      </c>
      <c r="AX54" s="331"/>
      <c r="AY54" s="341">
        <f>AZ54*1000/(BA65*AY67*1.732)</f>
        <v>33.91637956056992</v>
      </c>
      <c r="AZ54" s="342">
        <v>0.301</v>
      </c>
      <c r="BA54" s="330"/>
      <c r="BB54" s="341">
        <f>BC54*1000/(BD65*BB67*1.732)</f>
        <v>33.29465659735291</v>
      </c>
      <c r="BC54" s="342">
        <v>0.299</v>
      </c>
      <c r="BD54" s="330"/>
      <c r="BE54" s="341">
        <f>BF54*1000/(BG65*BE67*1.732)</f>
        <v>32.292476298435936</v>
      </c>
      <c r="BF54" s="342">
        <v>0.29</v>
      </c>
      <c r="BG54" s="330"/>
      <c r="BH54" s="341">
        <f>BI54*1000/(BJ65*BH67*1.732)</f>
        <v>31.928140398676046</v>
      </c>
      <c r="BI54" s="342">
        <v>0.288</v>
      </c>
      <c r="BJ54" s="331"/>
      <c r="BK54" s="341">
        <f>BL54*1000/(BM65*BK67*1.732)</f>
        <v>31.928140398676046</v>
      </c>
      <c r="BL54" s="342">
        <v>0.288</v>
      </c>
      <c r="BM54" s="330"/>
      <c r="BN54" s="341">
        <f>BO54*1000/(BP65*BN67*1.732)</f>
        <v>31.051681642633962</v>
      </c>
      <c r="BO54" s="342">
        <v>0.288</v>
      </c>
      <c r="BP54" s="330"/>
      <c r="BQ54" s="341">
        <f>BR54*1000/(BS65*BQ67*1.732)</f>
        <v>31.482954998781658</v>
      </c>
      <c r="BR54" s="342">
        <v>0.292</v>
      </c>
      <c r="BS54" s="330"/>
      <c r="BT54" s="341">
        <f>BU54*1000/(BV65*BT67*1.732)</f>
        <v>32.56113838915089</v>
      </c>
      <c r="BU54" s="342">
        <v>0.302</v>
      </c>
      <c r="BV54" s="331"/>
      <c r="BW54" s="341">
        <f>BX54*1000/(BY65*BW67*1.732)</f>
        <v>32.40326153556111</v>
      </c>
      <c r="BX54" s="342">
        <v>0.297</v>
      </c>
      <c r="BY54" s="330"/>
      <c r="BZ54" s="341">
        <f>CA54*1000/(CB65*BZ67*1.732)</f>
        <v>33.01449501955916</v>
      </c>
      <c r="CA54" s="342">
        <v>0.299</v>
      </c>
      <c r="CB54" s="330"/>
      <c r="CC54" s="325">
        <f t="shared" si="6"/>
        <v>6.928000000000001</v>
      </c>
      <c r="CD54" s="156"/>
    </row>
    <row r="55" spans="1:82" ht="12.75" customHeight="1">
      <c r="A55" s="792"/>
      <c r="B55" s="767"/>
      <c r="C55" s="166" t="s">
        <v>223</v>
      </c>
      <c r="D55" s="167"/>
      <c r="E55" s="204" t="s">
        <v>224</v>
      </c>
      <c r="F55" s="327"/>
      <c r="G55" s="327"/>
      <c r="H55" s="332"/>
      <c r="I55" s="341">
        <f>J55*1000/(K65*I67*1.732)</f>
        <v>87.22893332927003</v>
      </c>
      <c r="J55" s="342">
        <v>0.79</v>
      </c>
      <c r="K55" s="330"/>
      <c r="L55" s="341">
        <f>M55*1000/(N65*L67*1.732)</f>
        <v>105.10956965494644</v>
      </c>
      <c r="M55" s="342">
        <v>0.929</v>
      </c>
      <c r="N55" s="331"/>
      <c r="O55" s="341">
        <f>P55*1000/(Q65*O67*1.732)</f>
        <v>94.66318681662568</v>
      </c>
      <c r="P55" s="342">
        <v>0.847</v>
      </c>
      <c r="Q55" s="330"/>
      <c r="R55" s="341">
        <f>S55*1000/(T65*R67*1.732)</f>
        <v>96.96329514993445</v>
      </c>
      <c r="S55" s="342">
        <v>0.857</v>
      </c>
      <c r="T55" s="330"/>
      <c r="U55" s="341">
        <f>V55*1000/(W65*U67*1.732)</f>
        <v>98.54729297035345</v>
      </c>
      <c r="V55" s="342">
        <v>0.871</v>
      </c>
      <c r="W55" s="330"/>
      <c r="X55" s="341">
        <f>Y55*1000/(Z65*X67*1.732)</f>
        <v>98.46312583878066</v>
      </c>
      <c r="Y55" s="342">
        <v>0.881</v>
      </c>
      <c r="Z55" s="331"/>
      <c r="AA55" s="341">
        <f>AB55*1000/(AC65*AA67*1.732)</f>
        <v>92.97058463701944</v>
      </c>
      <c r="AB55" s="342">
        <v>0.842</v>
      </c>
      <c r="AC55" s="330"/>
      <c r="AD55" s="341">
        <f>AE55*1000/(AF65*AD67*1.732)</f>
        <v>86.8433043595772</v>
      </c>
      <c r="AE55" s="342">
        <v>0.802</v>
      </c>
      <c r="AF55" s="330"/>
      <c r="AG55" s="341">
        <f>AH55*1000/(AI65*AG67*1.732)</f>
        <v>93.76597553864056</v>
      </c>
      <c r="AH55" s="342">
        <v>0.876</v>
      </c>
      <c r="AI55" s="330"/>
      <c r="AJ55" s="341">
        <f>AK55*1000/(AL65*AJ67*1.732)</f>
        <v>96.82623194517156</v>
      </c>
      <c r="AK55" s="342">
        <v>0.89</v>
      </c>
      <c r="AL55" s="331"/>
      <c r="AM55" s="341">
        <f>AN55*1000/(AO65*AM67*1.732)</f>
        <v>99.10449622623442</v>
      </c>
      <c r="AN55" s="342">
        <v>0.89</v>
      </c>
      <c r="AO55" s="330"/>
      <c r="AP55" s="341">
        <f>AQ55*1000/(AR65*AP67*1.732)</f>
        <v>98.21306365852433</v>
      </c>
      <c r="AQ55" s="342">
        <v>0.907</v>
      </c>
      <c r="AR55" s="330"/>
      <c r="AS55" s="341">
        <f>AT55*1000/(AU65*AS67*1.732)</f>
        <v>98.50241116293158</v>
      </c>
      <c r="AT55" s="342">
        <v>0.895</v>
      </c>
      <c r="AU55" s="330"/>
      <c r="AV55" s="341">
        <f>AW55*1000/(AX65*AV67*1.732)</f>
        <v>104.88580764052938</v>
      </c>
      <c r="AW55" s="342">
        <v>0.953</v>
      </c>
      <c r="AX55" s="331"/>
      <c r="AY55" s="341">
        <f>AZ55*1000/(BA65*AY67*1.732)</f>
        <v>96.56590459604128</v>
      </c>
      <c r="AZ55" s="342">
        <v>0.857</v>
      </c>
      <c r="BA55" s="330"/>
      <c r="BB55" s="341">
        <f>BC55*1000/(BD65*BB67*1.732)</f>
        <v>102.11103712298535</v>
      </c>
      <c r="BC55" s="342">
        <v>0.917</v>
      </c>
      <c r="BD55" s="330"/>
      <c r="BE55" s="341">
        <f>BF55*1000/(BG65*BE67*1.732)</f>
        <v>95.4298351302055</v>
      </c>
      <c r="BF55" s="342">
        <v>0.857</v>
      </c>
      <c r="BG55" s="330"/>
      <c r="BH55" s="341">
        <f>BI55*1000/(BJ65*BH67*1.732)</f>
        <v>94.23235881553694</v>
      </c>
      <c r="BI55" s="342">
        <v>0.85</v>
      </c>
      <c r="BJ55" s="331"/>
      <c r="BK55" s="341">
        <f>BL55*1000/(BM65*BK67*1.732)</f>
        <v>91.5716804489806</v>
      </c>
      <c r="BL55" s="342">
        <v>0.826</v>
      </c>
      <c r="BM55" s="330"/>
      <c r="BN55" s="341">
        <f>BO55*1000/(BP65*BN67*1.732)</f>
        <v>89.0579480444988</v>
      </c>
      <c r="BO55" s="342">
        <v>0.826</v>
      </c>
      <c r="BP55" s="330"/>
      <c r="BQ55" s="341">
        <f>BR55*1000/(BS65*BQ67*1.732)</f>
        <v>93.1550449279019</v>
      </c>
      <c r="BR55" s="342">
        <v>0.864</v>
      </c>
      <c r="BS55" s="330"/>
      <c r="BT55" s="341">
        <f>BU55*1000/(BV65*BT67*1.732)</f>
        <v>96.49741343804652</v>
      </c>
      <c r="BU55" s="342">
        <v>0.895</v>
      </c>
      <c r="BV55" s="331"/>
      <c r="BW55" s="341">
        <f>BX55*1000/(BY65*BW67*1.732)</f>
        <v>97.9734978415282</v>
      </c>
      <c r="BX55" s="342">
        <v>0.898</v>
      </c>
      <c r="BY55" s="330"/>
      <c r="BZ55" s="341">
        <f>CA55*1000/(CB65*BZ67*1.732)</f>
        <v>99.3747341725861</v>
      </c>
      <c r="CA55" s="342">
        <v>0.9</v>
      </c>
      <c r="CB55" s="330"/>
      <c r="CC55" s="325">
        <f t="shared" si="6"/>
        <v>20.919999999999998</v>
      </c>
      <c r="CD55" s="156"/>
    </row>
    <row r="56" spans="1:82" ht="12.75" customHeight="1">
      <c r="A56" s="792"/>
      <c r="B56" s="767"/>
      <c r="C56" s="166" t="s">
        <v>225</v>
      </c>
      <c r="D56" s="167"/>
      <c r="E56" s="204" t="s">
        <v>226</v>
      </c>
      <c r="F56" s="327"/>
      <c r="G56" s="327"/>
      <c r="H56" s="332"/>
      <c r="I56" s="341">
        <f>J56*1000/(K65*I67*1.732)</f>
        <v>53.77277282449937</v>
      </c>
      <c r="J56" s="342">
        <v>0.487</v>
      </c>
      <c r="K56" s="330"/>
      <c r="L56" s="341">
        <f>M56*1000/(N65*L67*1.732)</f>
        <v>60.53134528029747</v>
      </c>
      <c r="M56" s="342">
        <v>0.535</v>
      </c>
      <c r="N56" s="331"/>
      <c r="O56" s="341">
        <f>P56*1000/(Q65*O67*1.732)</f>
        <v>55.099115821247295</v>
      </c>
      <c r="P56" s="342">
        <v>0.493</v>
      </c>
      <c r="Q56" s="330"/>
      <c r="R56" s="341">
        <f>S56*1000/(T65*R67*1.732)</f>
        <v>52.15878537236847</v>
      </c>
      <c r="S56" s="342">
        <v>0.461</v>
      </c>
      <c r="T56" s="330"/>
      <c r="U56" s="341">
        <f>V56*1000/(W65*U67*1.732)</f>
        <v>54.53478210299697</v>
      </c>
      <c r="V56" s="342">
        <v>0.482</v>
      </c>
      <c r="W56" s="330"/>
      <c r="X56" s="341">
        <f>Y56*1000/(Z65*X67*1.732)</f>
        <v>54.76382708399832</v>
      </c>
      <c r="Y56" s="342">
        <v>0.49</v>
      </c>
      <c r="Z56" s="331"/>
      <c r="AA56" s="341">
        <f>AB56*1000/(AC65*AA67*1.732)</f>
        <v>53.6623564531965</v>
      </c>
      <c r="AB56" s="342">
        <v>0.486</v>
      </c>
      <c r="AC56" s="330"/>
      <c r="AD56" s="341">
        <f>AE56*1000/(AF65*AD67*1.732)</f>
        <v>52.40917619705158</v>
      </c>
      <c r="AE56" s="342">
        <v>0.484</v>
      </c>
      <c r="AF56" s="330"/>
      <c r="AG56" s="341">
        <f>AH56*1000/(AI65*AG67*1.732)</f>
        <v>51.37861673350168</v>
      </c>
      <c r="AH56" s="342">
        <v>0.48</v>
      </c>
      <c r="AI56" s="330"/>
      <c r="AJ56" s="341">
        <f>AK56*1000/(AL65*AJ67*1.732)</f>
        <v>52.98244377224556</v>
      </c>
      <c r="AK56" s="342">
        <v>0.487</v>
      </c>
      <c r="AL56" s="331"/>
      <c r="AM56" s="341">
        <f>AN56*1000/(AO65*AM67*1.732)</f>
        <v>52.78149574296081</v>
      </c>
      <c r="AN56" s="342">
        <v>0.474</v>
      </c>
      <c r="AO56" s="330"/>
      <c r="AP56" s="341">
        <f>AQ56*1000/(AR65*AP67*1.732)</f>
        <v>52.95059330652525</v>
      </c>
      <c r="AQ56" s="342">
        <v>0.489</v>
      </c>
      <c r="AR56" s="330"/>
      <c r="AS56" s="341">
        <f>AT56*1000/(AU65*AS67*1.732)</f>
        <v>53.37840157991264</v>
      </c>
      <c r="AT56" s="342">
        <v>0.485</v>
      </c>
      <c r="AU56" s="330"/>
      <c r="AV56" s="341">
        <f>AW56*1000/(AX65*AV67*1.732)</f>
        <v>53.37840157991264</v>
      </c>
      <c r="AW56" s="342">
        <v>0.485</v>
      </c>
      <c r="AX56" s="331"/>
      <c r="AY56" s="341">
        <f>AZ56*1000/(BA65*AY67*1.732)</f>
        <v>54.42395789951918</v>
      </c>
      <c r="AZ56" s="342">
        <v>0.483</v>
      </c>
      <c r="BA56" s="330"/>
      <c r="BB56" s="341">
        <f>BC56*1000/(BD65*BB67*1.732)</f>
        <v>53.449615942238786</v>
      </c>
      <c r="BC56" s="342">
        <v>0.48</v>
      </c>
      <c r="BD56" s="330"/>
      <c r="BE56" s="341">
        <f>BF56*1000/(BG65*BE67*1.732)</f>
        <v>52.55878900986814</v>
      </c>
      <c r="BF56" s="342">
        <v>0.472</v>
      </c>
      <c r="BG56" s="330"/>
      <c r="BH56" s="341">
        <f>BI56*1000/(BJ65*BH67*1.732)</f>
        <v>53.6570137255528</v>
      </c>
      <c r="BI56" s="342">
        <v>0.484</v>
      </c>
      <c r="BJ56" s="331"/>
      <c r="BK56" s="341">
        <f>BL56*1000/(BM65*BK67*1.732)</f>
        <v>53.6570137255528</v>
      </c>
      <c r="BL56" s="342">
        <v>0.484</v>
      </c>
      <c r="BM56" s="330"/>
      <c r="BN56" s="341">
        <f>BO56*1000/(BP65*BN67*1.732)</f>
        <v>52.50753111098174</v>
      </c>
      <c r="BO56" s="342">
        <v>0.487</v>
      </c>
      <c r="BP56" s="330"/>
      <c r="BQ56" s="341">
        <f>BR56*1000/(BS65*BQ67*1.732)</f>
        <v>52.72316778905559</v>
      </c>
      <c r="BR56" s="342">
        <v>0.489</v>
      </c>
      <c r="BS56" s="330"/>
      <c r="BT56" s="341">
        <f>BU56*1000/(BV65*BT67*1.732)</f>
        <v>52.50753111098174</v>
      </c>
      <c r="BU56" s="342">
        <v>0.487</v>
      </c>
      <c r="BV56" s="331"/>
      <c r="BW56" s="341">
        <f>BX56*1000/(BY65*BW67*1.732)</f>
        <v>54.005435892601845</v>
      </c>
      <c r="BX56" s="342">
        <v>0.495</v>
      </c>
      <c r="BY56" s="330"/>
      <c r="BZ56" s="341">
        <f>CA56*1000/(CB65*BZ67*1.732)</f>
        <v>54.766520166225234</v>
      </c>
      <c r="CA56" s="342">
        <v>0.496</v>
      </c>
      <c r="CB56" s="330"/>
      <c r="CC56" s="325">
        <f t="shared" si="6"/>
        <v>11.675</v>
      </c>
      <c r="CD56" s="156"/>
    </row>
    <row r="57" spans="1:82" ht="12.75" customHeight="1">
      <c r="A57" s="792"/>
      <c r="B57" s="767"/>
      <c r="C57" s="166" t="s">
        <v>57</v>
      </c>
      <c r="D57" s="167"/>
      <c r="E57" s="204" t="s">
        <v>108</v>
      </c>
      <c r="F57" s="327"/>
      <c r="G57" s="327"/>
      <c r="H57" s="332"/>
      <c r="I57" s="341">
        <f>J57*1000/(K65*I67*1.732)</f>
        <v>0.4416654852114938</v>
      </c>
      <c r="J57" s="342">
        <v>0.004</v>
      </c>
      <c r="K57" s="330"/>
      <c r="L57" s="341">
        <f>M57*1000/(N65*L67*1.732)</f>
        <v>0.4525708058339998</v>
      </c>
      <c r="M57" s="342">
        <v>0.004</v>
      </c>
      <c r="N57" s="331"/>
      <c r="O57" s="341">
        <f>P57*1000/(Q65*O67*1.732)</f>
        <v>0.4470516496652924</v>
      </c>
      <c r="P57" s="342">
        <v>0.004</v>
      </c>
      <c r="Q57" s="330"/>
      <c r="R57" s="341">
        <f>S57*1000/(T65*R67*1.732)</f>
        <v>0.4525708058339998</v>
      </c>
      <c r="S57" s="342">
        <v>0.004</v>
      </c>
      <c r="T57" s="330"/>
      <c r="U57" s="341">
        <f>V57*1000/(W65*U67*1.732)</f>
        <v>0.4525708058339998</v>
      </c>
      <c r="V57" s="342">
        <v>0.004</v>
      </c>
      <c r="W57" s="330"/>
      <c r="X57" s="341">
        <f>Y57*1000/(Z65*X67*1.732)</f>
        <v>0.4470516496652924</v>
      </c>
      <c r="Y57" s="342">
        <v>0.004</v>
      </c>
      <c r="Z57" s="331"/>
      <c r="AA57" s="341">
        <f>AB57*1000/(AC65*AA67*1.732)</f>
        <v>0.4416654852114938</v>
      </c>
      <c r="AB57" s="342">
        <v>0.004</v>
      </c>
      <c r="AC57" s="330"/>
      <c r="AD57" s="341">
        <f>AE57*1000/(AF65*AD67*1.732)</f>
        <v>0.43313368757893866</v>
      </c>
      <c r="AE57" s="342">
        <v>0.004</v>
      </c>
      <c r="AF57" s="330"/>
      <c r="AG57" s="341">
        <f>AH57*1000/(AI65*AG67*1.732)</f>
        <v>0.4281551394458473</v>
      </c>
      <c r="AH57" s="342">
        <v>0.004</v>
      </c>
      <c r="AI57" s="330"/>
      <c r="AJ57" s="341">
        <f>AK57*1000/(AL65*AJ67*1.732)</f>
        <v>0.2175870380790372</v>
      </c>
      <c r="AK57" s="342">
        <v>0.002</v>
      </c>
      <c r="AL57" s="331"/>
      <c r="AM57" s="341">
        <f>AN57*1000/(AO65*AM67*1.732)</f>
        <v>0.44541346618532324</v>
      </c>
      <c r="AN57" s="342">
        <v>0.004</v>
      </c>
      <c r="AO57" s="330"/>
      <c r="AP57" s="341">
        <f>AQ57*1000/(AR65*AP67*1.732)</f>
        <v>0.43313368757893866</v>
      </c>
      <c r="AQ57" s="342">
        <v>0.004</v>
      </c>
      <c r="AR57" s="330"/>
      <c r="AS57" s="341">
        <f>AT57*1000/(AU65*AS67*1.732)</f>
        <v>0.4402342398343311</v>
      </c>
      <c r="AT57" s="342">
        <v>0.004</v>
      </c>
      <c r="AU57" s="330"/>
      <c r="AV57" s="341">
        <f>AW57*1000/(AX65*AV67*1.732)</f>
        <v>0.22011711991716554</v>
      </c>
      <c r="AW57" s="342">
        <v>0.002</v>
      </c>
      <c r="AX57" s="331"/>
      <c r="AY57" s="341">
        <f>AZ57*1000/(BA65*AY67*1.732)</f>
        <v>0.4507160074494342</v>
      </c>
      <c r="AZ57" s="342">
        <v>0.004</v>
      </c>
      <c r="BA57" s="330"/>
      <c r="BB57" s="341">
        <f>BC57*1000/(BD65*BB67*1.732)</f>
        <v>0.44541346618532324</v>
      </c>
      <c r="BC57" s="342">
        <v>0.004</v>
      </c>
      <c r="BD57" s="330"/>
      <c r="BE57" s="341">
        <f>BF57*1000/(BG65*BE67*1.732)</f>
        <v>0.44541346618532324</v>
      </c>
      <c r="BF57" s="342">
        <v>0.004</v>
      </c>
      <c r="BG57" s="330"/>
      <c r="BH57" s="341">
        <f>BI57*1000/(BJ65*BH67*1.732)</f>
        <v>0.4434463944260562</v>
      </c>
      <c r="BI57" s="342">
        <v>0.004</v>
      </c>
      <c r="BJ57" s="331"/>
      <c r="BK57" s="341">
        <f>BL57*1000/(BM65*BK67*1.732)</f>
        <v>0.33258479581954214</v>
      </c>
      <c r="BL57" s="342">
        <v>0.003</v>
      </c>
      <c r="BM57" s="330"/>
      <c r="BN57" s="341">
        <f>BO57*1000/(BP65*BN67*1.732)</f>
        <v>0.43127335614769396</v>
      </c>
      <c r="BO57" s="342">
        <v>0.004</v>
      </c>
      <c r="BP57" s="330"/>
      <c r="BQ57" s="341">
        <f>BR57*1000/(BS65*BQ67*1.732)</f>
        <v>0.43127335614769396</v>
      </c>
      <c r="BR57" s="342">
        <v>0.004</v>
      </c>
      <c r="BS57" s="330"/>
      <c r="BT57" s="341">
        <f>BU57*1000/(BV65*BT67*1.732)</f>
        <v>0.43127335614769396</v>
      </c>
      <c r="BU57" s="342">
        <v>0.004</v>
      </c>
      <c r="BV57" s="331"/>
      <c r="BW57" s="341">
        <f>BX57*1000/(BY65*BW67*1.732)</f>
        <v>0.43640756276849973</v>
      </c>
      <c r="BX57" s="342">
        <v>0.004</v>
      </c>
      <c r="BY57" s="330"/>
      <c r="BZ57" s="341">
        <f>CA57*1000/(CB65*BZ67*1.732)</f>
        <v>0.3312491139086204</v>
      </c>
      <c r="CA57" s="342">
        <v>0.003</v>
      </c>
      <c r="CB57" s="330"/>
      <c r="CC57" s="325">
        <f t="shared" si="6"/>
        <v>0.09000000000000005</v>
      </c>
      <c r="CD57" s="156"/>
    </row>
    <row r="58" spans="1:82" ht="12.75" customHeight="1">
      <c r="A58" s="792"/>
      <c r="B58" s="767"/>
      <c r="C58" s="344" t="s">
        <v>227</v>
      </c>
      <c r="D58" s="180"/>
      <c r="E58" s="182" t="s">
        <v>228</v>
      </c>
      <c r="F58" s="327"/>
      <c r="G58" s="327"/>
      <c r="H58" s="332"/>
      <c r="I58" s="341">
        <f>J58*1000/(K65*I67*1.732)</f>
        <v>1.8770783121488488</v>
      </c>
      <c r="J58" s="342">
        <v>0.017</v>
      </c>
      <c r="K58" s="330"/>
      <c r="L58" s="341">
        <f>M58*1000/(N65*L67*1.732)</f>
        <v>1.5839978204189993</v>
      </c>
      <c r="M58" s="342">
        <v>0.014</v>
      </c>
      <c r="N58" s="331"/>
      <c r="O58" s="341">
        <f>P58*1000/(Q65*O67*1.732)</f>
        <v>1.3411549489958774</v>
      </c>
      <c r="P58" s="342">
        <v>0.012</v>
      </c>
      <c r="Q58" s="330"/>
      <c r="R58" s="341">
        <f>S58*1000/(T65*R67*1.732)</f>
        <v>1.923425924794499</v>
      </c>
      <c r="S58" s="342">
        <v>0.017</v>
      </c>
      <c r="T58" s="330"/>
      <c r="U58" s="341">
        <f>V58*1000/(W65*U67*1.732)</f>
        <v>1.923425924794499</v>
      </c>
      <c r="V58" s="342">
        <v>0.017</v>
      </c>
      <c r="W58" s="330"/>
      <c r="X58" s="341">
        <f>Y58*1000/(Z65*X67*1.732)</f>
        <v>1.3411549489958774</v>
      </c>
      <c r="Y58" s="342">
        <v>0.012</v>
      </c>
      <c r="Z58" s="331"/>
      <c r="AA58" s="341">
        <f>AB58*1000/(AC65*AA67*1.732)</f>
        <v>1.5458291982402284</v>
      </c>
      <c r="AB58" s="342">
        <v>0.014</v>
      </c>
      <c r="AC58" s="330"/>
      <c r="AD58" s="341">
        <f>AE58*1000/(AF65*AD67*1.732)</f>
        <v>3.6816363444209785</v>
      </c>
      <c r="AE58" s="342">
        <v>0.034</v>
      </c>
      <c r="AF58" s="330"/>
      <c r="AG58" s="341">
        <f>AH58*1000/(AI65*AG67*1.732)</f>
        <v>8.241986434332562</v>
      </c>
      <c r="AH58" s="342">
        <v>0.077</v>
      </c>
      <c r="AI58" s="330"/>
      <c r="AJ58" s="341">
        <f>AK58*1000/(AL65*AJ67*1.732)</f>
        <v>7.180372256608228</v>
      </c>
      <c r="AK58" s="342">
        <v>0.066</v>
      </c>
      <c r="AL58" s="331"/>
      <c r="AM58" s="341">
        <f>AN58*1000/(AO65*AM67*1.732)</f>
        <v>5.56766832731654</v>
      </c>
      <c r="AN58" s="342">
        <v>0.05</v>
      </c>
      <c r="AO58" s="330"/>
      <c r="AP58" s="341">
        <f>AQ58*1000/(AR65*AP67*1.732)</f>
        <v>6.2804384698946105</v>
      </c>
      <c r="AQ58" s="342">
        <v>0.058</v>
      </c>
      <c r="AR58" s="330"/>
      <c r="AS58" s="341">
        <f>AT58*1000/(AU65*AS67*1.732)</f>
        <v>6.0532207977220525</v>
      </c>
      <c r="AT58" s="342">
        <v>0.055</v>
      </c>
      <c r="AU58" s="330"/>
      <c r="AV58" s="341">
        <f>AW58*1000/(AX65*AV67*1.732)</f>
        <v>5.062693758094807</v>
      </c>
      <c r="AW58" s="342">
        <v>0.046</v>
      </c>
      <c r="AX58" s="331"/>
      <c r="AY58" s="341">
        <f>AZ58*1000/(BA65*AY67*1.732)</f>
        <v>6.19734510242972</v>
      </c>
      <c r="AZ58" s="342">
        <v>0.055</v>
      </c>
      <c r="BA58" s="330"/>
      <c r="BB58" s="341">
        <f>BC58*1000/(BD65*BB67*1.732)</f>
        <v>10.91262992154042</v>
      </c>
      <c r="BC58" s="342">
        <v>0.098</v>
      </c>
      <c r="BD58" s="330"/>
      <c r="BE58" s="341">
        <f>BF58*1000/(BG65*BE67*1.732)</f>
        <v>1.5589471316486314</v>
      </c>
      <c r="BF58" s="342">
        <v>0.014</v>
      </c>
      <c r="BG58" s="330"/>
      <c r="BH58" s="341">
        <f>BI58*1000/(BJ65*BH67*1.732)</f>
        <v>2.106370373523767</v>
      </c>
      <c r="BI58" s="342">
        <v>0.019</v>
      </c>
      <c r="BJ58" s="331"/>
      <c r="BK58" s="341">
        <f>BL58*1000/(BM65*BK67*1.732)</f>
        <v>1.5520623804911968</v>
      </c>
      <c r="BL58" s="342">
        <v>0.014</v>
      </c>
      <c r="BM58" s="330"/>
      <c r="BN58" s="341">
        <f>BO58*1000/(BP65*BN67*1.732)</f>
        <v>1.5094567465169288</v>
      </c>
      <c r="BO58" s="342">
        <v>0.014</v>
      </c>
      <c r="BP58" s="330"/>
      <c r="BQ58" s="341">
        <f>BR58*1000/(BS65*BQ67*1.732)</f>
        <v>1.2938200684430818</v>
      </c>
      <c r="BR58" s="342">
        <v>0.012</v>
      </c>
      <c r="BS58" s="330"/>
      <c r="BT58" s="341">
        <f>BU58*1000/(BV65*BT67*1.732)</f>
        <v>1.5094567465169288</v>
      </c>
      <c r="BU58" s="342">
        <v>0.014</v>
      </c>
      <c r="BV58" s="331"/>
      <c r="BW58" s="341">
        <f>BX58*1000/(BY65*BW67*1.732)</f>
        <v>1.3092226883054991</v>
      </c>
      <c r="BX58" s="342">
        <v>0.012</v>
      </c>
      <c r="BY58" s="330"/>
      <c r="BZ58" s="341">
        <f>CA58*1000/(CB65*BZ67*1.732)</f>
        <v>1.5458291982402284</v>
      </c>
      <c r="CA58" s="342">
        <v>0.014</v>
      </c>
      <c r="CB58" s="330"/>
      <c r="CC58" s="325">
        <f t="shared" si="6"/>
        <v>0.7550000000000001</v>
      </c>
      <c r="CD58" s="156"/>
    </row>
    <row r="59" spans="1:82" ht="12.75" customHeight="1">
      <c r="A59" s="792"/>
      <c r="B59" s="767"/>
      <c r="C59" s="166" t="s">
        <v>229</v>
      </c>
      <c r="D59" s="167"/>
      <c r="E59" s="204" t="s">
        <v>230</v>
      </c>
      <c r="F59" s="345"/>
      <c r="G59" s="327"/>
      <c r="H59" s="332"/>
      <c r="I59" s="341">
        <f>J59*1000/(K65*I67*1.732)</f>
        <v>147.07460657542745</v>
      </c>
      <c r="J59" s="342">
        <v>1.332</v>
      </c>
      <c r="K59" s="346"/>
      <c r="L59" s="341">
        <f>M59*1000/(N65*L67*1.732)</f>
        <v>150.14036483542944</v>
      </c>
      <c r="M59" s="342">
        <v>1.327</v>
      </c>
      <c r="N59" s="347"/>
      <c r="O59" s="341">
        <f>P59*1000/(Q65*O67*1.732)</f>
        <v>148.86819933854238</v>
      </c>
      <c r="P59" s="342">
        <v>1.332</v>
      </c>
      <c r="Q59" s="346"/>
      <c r="R59" s="341">
        <f>S59*1000/(T65*R67*1.732)</f>
        <v>150.70607834272192</v>
      </c>
      <c r="S59" s="342">
        <v>1.332</v>
      </c>
      <c r="T59" s="346"/>
      <c r="U59" s="341">
        <f>V59*1000/(W65*U67*1.732)</f>
        <v>150.70607834272192</v>
      </c>
      <c r="V59" s="342">
        <v>1.332</v>
      </c>
      <c r="W59" s="346"/>
      <c r="X59" s="341">
        <f>Y59*1000/(Z65*X67*1.732)</f>
        <v>150.20935428753828</v>
      </c>
      <c r="Y59" s="342">
        <v>1.344</v>
      </c>
      <c r="Z59" s="347"/>
      <c r="AA59" s="341">
        <f>AB59*1000/(AC65*AA67*1.732)</f>
        <v>148.39960303106193</v>
      </c>
      <c r="AB59" s="342">
        <v>1.344</v>
      </c>
      <c r="AC59" s="346"/>
      <c r="AD59" s="341">
        <f>AE59*1000/(AF65*AD67*1.732)</f>
        <v>145.3163521827339</v>
      </c>
      <c r="AE59" s="342">
        <v>1.342</v>
      </c>
      <c r="AF59" s="346"/>
      <c r="AG59" s="341">
        <f>AH59*1000/(AI65*AG67*1.732)</f>
        <v>142.36158386574425</v>
      </c>
      <c r="AH59" s="342">
        <v>1.33</v>
      </c>
      <c r="AI59" s="346"/>
      <c r="AJ59" s="341">
        <f>AK59*1000/(AL65*AJ67*1.732)</f>
        <v>145.67452199391542</v>
      </c>
      <c r="AK59" s="342">
        <v>1.339</v>
      </c>
      <c r="AL59" s="347"/>
      <c r="AM59" s="341">
        <f>AN59*1000/(AO65*AM67*1.732)</f>
        <v>149.65892463826862</v>
      </c>
      <c r="AN59" s="342">
        <v>1.344</v>
      </c>
      <c r="AO59" s="346"/>
      <c r="AP59" s="341">
        <f>AQ59*1000/(AR65*AP67*1.732)</f>
        <v>147.37373719873386</v>
      </c>
      <c r="AQ59" s="342">
        <v>1.361</v>
      </c>
      <c r="AR59" s="346"/>
      <c r="AS59" s="341">
        <f>AT59*1000/(AU65*AS67*1.732)</f>
        <v>148.1388217042524</v>
      </c>
      <c r="AT59" s="342">
        <v>1.346</v>
      </c>
      <c r="AU59" s="346"/>
      <c r="AV59" s="341">
        <f>AW59*1000/(AX65*AV67*1.732)</f>
        <v>147.58852890445948</v>
      </c>
      <c r="AW59" s="342">
        <v>1.341</v>
      </c>
      <c r="AX59" s="347"/>
      <c r="AY59" s="341">
        <f>AZ59*1000/(BA65*AY67*1.732)</f>
        <v>149.52503547134978</v>
      </c>
      <c r="AZ59" s="342">
        <v>1.327</v>
      </c>
      <c r="BA59" s="346"/>
      <c r="BB59" s="341">
        <f>BC59*1000/(BD65*BB67*1.732)</f>
        <v>147.54321067388832</v>
      </c>
      <c r="BC59" s="342">
        <v>1.325</v>
      </c>
      <c r="BD59" s="346"/>
      <c r="BE59" s="341">
        <f>BF59*1000/(BG65*BE67*1.732)</f>
        <v>148.09997750661998</v>
      </c>
      <c r="BF59" s="342">
        <v>1.33</v>
      </c>
      <c r="BG59" s="346"/>
      <c r="BH59" s="341">
        <f>BI59*1000/(BJ65*BH67*1.732)</f>
        <v>147.44592614666368</v>
      </c>
      <c r="BI59" s="342">
        <v>1.33</v>
      </c>
      <c r="BJ59" s="347"/>
      <c r="BK59" s="341">
        <f>BL59*1000/(BM65*BK67*1.732)</f>
        <v>146.5590333578116</v>
      </c>
      <c r="BL59" s="342">
        <v>1.322</v>
      </c>
      <c r="BM59" s="346"/>
      <c r="BN59" s="341">
        <f>BO59*1000/(BP65*BN67*1.732)</f>
        <v>144.90784766562516</v>
      </c>
      <c r="BO59" s="342">
        <v>1.344</v>
      </c>
      <c r="BP59" s="346"/>
      <c r="BQ59" s="341">
        <f>BR59*1000/(BS65*BQ67*1.732)</f>
        <v>144.90784766562516</v>
      </c>
      <c r="BR59" s="342">
        <v>1.344</v>
      </c>
      <c r="BS59" s="346"/>
      <c r="BT59" s="341">
        <f>BU59*1000/(BV65*BT67*1.732)</f>
        <v>144.36875597044056</v>
      </c>
      <c r="BU59" s="342">
        <v>1.339</v>
      </c>
      <c r="BV59" s="347"/>
      <c r="BW59" s="341">
        <f>BX59*1000/(BY65*BW67*1.732)</f>
        <v>145.43282029260254</v>
      </c>
      <c r="BX59" s="342">
        <v>1.333</v>
      </c>
      <c r="BY59" s="346"/>
      <c r="BZ59" s="341">
        <f>CA59*1000/(CB65*BZ67*1.732)</f>
        <v>147.6266884319418</v>
      </c>
      <c r="CA59" s="342">
        <v>1.337</v>
      </c>
      <c r="CB59" s="330"/>
      <c r="CC59" s="325">
        <f t="shared" si="6"/>
        <v>32.077</v>
      </c>
      <c r="CD59" s="156"/>
    </row>
    <row r="60" spans="1:83" ht="12.75" customHeight="1" thickBot="1">
      <c r="A60" s="792"/>
      <c r="B60" s="768"/>
      <c r="C60" s="777" t="s">
        <v>125</v>
      </c>
      <c r="D60" s="778"/>
      <c r="E60" s="348"/>
      <c r="F60" s="349"/>
      <c r="G60" s="349"/>
      <c r="H60" s="312"/>
      <c r="I60" s="350">
        <f>I42+I43+I44+I45+I46+I47+I48+I49+I50+I51+I52+I53+I54+I55+I56+I57+I58+I59</f>
        <v>749.9479938891166</v>
      </c>
      <c r="J60" s="351">
        <f>J42+J43+J44+J45+J46+J47+J48+J49+J50+J51+J52+J53+J54+J55+J56+J57+J58+J59</f>
        <v>6.791999999999999</v>
      </c>
      <c r="K60" s="352"/>
      <c r="L60" s="350">
        <f>L42+L43+L44+L45+L46+L47+L48+L49+L50+L51+L52+L53+L54+L55+L56+L57+L58+L59</f>
        <v>782.0423524811515</v>
      </c>
      <c r="M60" s="351">
        <f>M42+M43+M44+M45+M46+M47+M48+M49+M50+M51+M52+M53+M54+M55+M56+M57+M58+M59</f>
        <v>6.912</v>
      </c>
      <c r="N60" s="353"/>
      <c r="O60" s="350">
        <f>O42+O43+O44+O45+O46+O47+O48+O49+O50+O51+O52+O53+O54+O55+O56+O57+O58+O59</f>
        <v>742.9998417437159</v>
      </c>
      <c r="P60" s="351">
        <f>P42+P43+P44+P45+P46+P47+P48+P49+P50+P51+P52+P53+P54+P55+P56+P57+P58+P59</f>
        <v>6.648</v>
      </c>
      <c r="Q60" s="352"/>
      <c r="R60" s="350">
        <f>R42+R43+R44+R45+R46+R47+R48+R49+R50+R51+R52+R53+R54+R55+R56+R57+R58+R59</f>
        <v>752.8515355048585</v>
      </c>
      <c r="S60" s="351">
        <f>S42+S43+S44+S45+S46+S47+S48+S49+S50+S51+S52+S53+S54+S55+S56+S57+S58+S59</f>
        <v>6.654</v>
      </c>
      <c r="T60" s="354"/>
      <c r="U60" s="350">
        <f>U42+U43+U44+U45+U46+U47+U48+U49+U50+U51+U52+U53+U54+U55+U56+U57+U58+U59</f>
        <v>748.7783982523526</v>
      </c>
      <c r="V60" s="351">
        <f>V42+V43+V44+V45+V46+V47+V48+V49+V50+V51+V52+V53+V54+V55+V56+V57+V58+V59</f>
        <v>6.617999999999999</v>
      </c>
      <c r="W60" s="352"/>
      <c r="X60" s="350">
        <f>X42+X43+X44+X45+X46+X47+X48+X49+X50+X51+X52+X53+X54+X55+X56+X57+X58+X59</f>
        <v>743.670419218214</v>
      </c>
      <c r="Y60" s="351">
        <f>Y42+Y43+Y44+Y45+Y46+Y47+Y48+Y49+Y50+Y51+Y52+Y53+Y54+Y55+Y56+Y57+Y58+Y59</f>
        <v>6.653999999999999</v>
      </c>
      <c r="Z60" s="353"/>
      <c r="AA60" s="350">
        <f>AA42+AA43+AA44+AA45+AA46+AA47+AA48+AA49+AA50+AA51+AA52+AA53+AA54+AA55+AA56+AA57+AA58+AA59</f>
        <v>755.9104779394718</v>
      </c>
      <c r="AB60" s="351">
        <f>AB42+AB43+AB44+AB45+AB46+AB47+AB48+AB49+AB50+AB51+AB52+AB53+AB54+AB55+AB56+AB57+AB58+AB59</f>
        <v>6.846</v>
      </c>
      <c r="AC60" s="352"/>
      <c r="AD60" s="350">
        <f>AD42+AD43+AD44+AD45+AD46+AD47+AD48+AD49+AD50+AD51+AD52+AD53+AD54+AD55+AD56+AD57+AD58+AD59</f>
        <v>751.0538142618797</v>
      </c>
      <c r="AE60" s="351">
        <f>AE42+AE43+AE44+AE45+AE46+AE47+AE48+AE49+AE50+AE51+AE52+AE53+AE54+AE55+AE56+AE57+AE58+AE59</f>
        <v>6.935999999999998</v>
      </c>
      <c r="AF60" s="354"/>
      <c r="AG60" s="350">
        <f>AG42+AG43+AG44+AG45+AG46+AG47+AG48+AG49+AG50+AG51+AG52+AG53+AG54+AG55+AG56+AG57+AG58+AG59</f>
        <v>777.7438108033817</v>
      </c>
      <c r="AH60" s="355">
        <f>AH42+AH43+AH44+AH45+AH46+AH47+AH48+AH49+AH50+AH51+AH52+AH53+AH54+AH55+AH56+AH57+AH58+AH59</f>
        <v>7.266</v>
      </c>
      <c r="AI60" s="352"/>
      <c r="AJ60" s="350">
        <f>AJ42+AJ43+AJ44+AJ45+AJ46+AJ47+AJ48+AJ49+AJ50+AJ51+AJ52+AJ53+AJ54+AJ55+AJ56+AJ57+AJ58+AJ59</f>
        <v>825.0900483957092</v>
      </c>
      <c r="AK60" s="351">
        <f>AK42+AK43+AK44+AK45+AK46+AK47+AK48+AK49+AK50+AK51+AK52+AK53+AK54+AK55+AK56+AK57+AK58+AK59</f>
        <v>7.584</v>
      </c>
      <c r="AL60" s="353"/>
      <c r="AM60" s="350">
        <f>AM42+AM43+AM44+AM45+AM46+AM47+AM48+AM49+AM50+AM51+AM52+AM53+AM54+AM55+AM56+AM57+AM58+AM59</f>
        <v>847.1764126844851</v>
      </c>
      <c r="AN60" s="351">
        <f>AN42+AN43+AN44+AN45+AN46+AN47+AN48+AN49+AN50+AN51+AN52+AN53+AN54+AN55+AN56+AN57+AN58+AN59</f>
        <v>7.608</v>
      </c>
      <c r="AO60" s="352"/>
      <c r="AP60" s="350">
        <f>AP42+AP43+AP44+AP45+AP46+AP47+AP48+AP49+AP50+AP51+AP52+AP53+AP54+AP55+AP56+AP57+AP58+AP59</f>
        <v>823.8202737751412</v>
      </c>
      <c r="AQ60" s="351">
        <f>AQ42+AQ43+AQ44+AQ45+AQ46+AQ47+AQ48+AQ49+AQ50+AQ51+AQ52+AQ53+AQ54+AQ55+AQ56+AQ57+AQ58+AQ59</f>
        <v>7.607999999999999</v>
      </c>
      <c r="AR60" s="354"/>
      <c r="AS60" s="350">
        <f>AS42+AS43+AS44+AS45+AS46+AS47+AS48+AS49+AS50+AS51+AS52+AS53+AS54+AS55+AS56+AS57+AS58+AS59</f>
        <v>832.0427132868858</v>
      </c>
      <c r="AT60" s="351">
        <f>AT42+AT43+AT44+AT45+AT46+AT47+AT48+AT49+AT50+AT51+AT52+AT53+AT54+AT55+AT56+AT57+AT58+AT59</f>
        <v>7.56</v>
      </c>
      <c r="AU60" s="352"/>
      <c r="AV60" s="350">
        <f>AV42+AV43+AV44+AV45+AV46+AV47+AV48+AV49+AV50+AV51+AV52+AV53+AV54+AV55+AV56+AV57+AV58+AV59</f>
        <v>846.5704432014187</v>
      </c>
      <c r="AW60" s="351">
        <f>AW42+AW43+AW44+AW45+AW46+AW47+AW48+AW49+AW50+AW51+AW52+AW53+AW54+AW55+AW56+AW57+AW58+AW59</f>
        <v>7.692000000000001</v>
      </c>
      <c r="AX60" s="353"/>
      <c r="AY60" s="350">
        <f>AY42+AY43+AY44+AY45+AY46+AY47+AY48+AY49+AY50+AY51+AY52+AY53+AY54+AY55+AY56+AY57+AY58+AY59</f>
        <v>866.0508083140878</v>
      </c>
      <c r="AZ60" s="351">
        <f>AZ42+AZ43+AZ44+AZ45+AZ46+AZ47+AZ48+AZ49+AZ50+AZ51+AZ52+AZ53+AZ54+AZ55+AZ56+AZ57+AZ58+AZ59</f>
        <v>7.685999999999999</v>
      </c>
      <c r="BA60" s="352"/>
      <c r="BB60" s="350">
        <f>BB42+BB43+BB44+BB45+BB46+BB47+BB48+BB49+BB50+BB51+BB52+BB53+BB54+BB55+BB56+BB57+BB58+BB59</f>
        <v>854.5257348765426</v>
      </c>
      <c r="BC60" s="351">
        <f>BC42+BC43+BC44+BC45+BC46+BC47+BC48+BC49+BC50+BC51+BC52+BC53+BC54+BC55+BC56+BC57+BC58+BC59</f>
        <v>7.6739999999999995</v>
      </c>
      <c r="BD60" s="354"/>
      <c r="BE60" s="350">
        <f>BE42+BE43+BE44+BE45+BE46+BE47+BE48+BE49+BE50+BE51+BE52+BE53+BE54+BE55+BE56+BE57+BE58+BE59</f>
        <v>817.1110037169756</v>
      </c>
      <c r="BF60" s="351">
        <f>BF42+BF43+BF44+BF45+BF46+BF47+BF48+BF49+BF50+BF51+BF52+BF53+BF54+BF55+BF56+BF57+BF58+BF59</f>
        <v>7.338</v>
      </c>
      <c r="BG60" s="352"/>
      <c r="BH60" s="350">
        <f>BH42+BH43+BH44+BH45+BH46+BH47+BH48+BH49+BH50+BH51+BH52+BH53+BH54+BH55+BH56+BH57+BH58+BH59</f>
        <v>799.5338491501793</v>
      </c>
      <c r="BI60" s="351">
        <f>BI42+BI43+BI44+BI45+BI46+BI47+BI48+BI49+BI50+BI51+BI52+BI53+BI54+BI55+BI56+BI57+BI58+BI59</f>
        <v>7.212</v>
      </c>
      <c r="BJ60" s="353"/>
      <c r="BK60" s="350">
        <f>BK42+BK43+BK44+BK45+BK46+BK47+BK48+BK49+BK50+BK51+BK52+BK53+BK54+BK55+BK56+BK57+BK58+BK59</f>
        <v>780.1330693940394</v>
      </c>
      <c r="BL60" s="351">
        <f>BL42+BL43+BL44+BL45+BL46+BL47+BL48+BL49+BL50+BL51+BL52+BL53+BL54+BL55+BL56+BL57+BL58+BL59</f>
        <v>7.037</v>
      </c>
      <c r="BM60" s="352"/>
      <c r="BN60" s="350">
        <f>BN42+BN43+BN44+BN45+BN46+BN47+BN48+BN49+BN50+BN51+BN52+BN53+BN54+BN55+BN56+BN57+BN58+BN59</f>
        <v>729.7145186018981</v>
      </c>
      <c r="BO60" s="351">
        <f>BO42+BO43+BO44+BO45+BO46+BO47+BO48+BO49+BO50+BO51+BO52+BO53+BO54+BO55+BO56+BO57+BO58+BO59</f>
        <v>6.768</v>
      </c>
      <c r="BP60" s="354"/>
      <c r="BQ60" s="350">
        <f>BQ42+BQ43+BQ44+BQ45+BQ46+BQ47+BQ48+BQ49+BQ50+BQ51+BQ52+BQ53+BQ54+BQ55+BQ56+BQ57+BQ58+BQ59</f>
        <v>742.0058092521074</v>
      </c>
      <c r="BR60" s="351">
        <f>BR42+BR43+BR44+BR45+BR46+BR47+BR48+BR49+BR50+BR51+BR52+BR53+BR54+BR55+BR56+BR57+BR58+BR59</f>
        <v>6.882</v>
      </c>
      <c r="BS60" s="352"/>
      <c r="BT60" s="350">
        <f>BT42+BT43+BT44+BT45+BT46+BT47+BT48+BT49+BT50+BT51+BT52+BT53+BT54+BT55+BT56+BT57+BT58+BT59</f>
        <v>753.6501898680953</v>
      </c>
      <c r="BU60" s="351">
        <f>BU42+BU43+BU44+BU45+BU46+BU47+BU48+BU49+BU50+BU51+BU52+BU53+BU54+BU55+BU56+BU57+BU58+BU59</f>
        <v>6.989999999999998</v>
      </c>
      <c r="BV60" s="353"/>
      <c r="BW60" s="350">
        <f>BW42+BW43+BW44+BW45+BW46+BW47+BW48+BW49+BW50+BW51+BW52+BW53+BW54+BW55+BW56+BW57+BW58+BW59</f>
        <v>759.3491592171896</v>
      </c>
      <c r="BX60" s="351">
        <f>BX42+BX43+BX44+BX45+BX46+BX47+BX48+BX49+BX50+BX51+BX52+BX53+BX54+BX55+BX56+BX57+BX58+BX59</f>
        <v>6.959999999999999</v>
      </c>
      <c r="BY60" s="352"/>
      <c r="BZ60" s="350">
        <f>BZ42+BZ43+BZ44+BZ45+BZ46+BZ47+BZ48+BZ49+BZ50+BZ51+BZ52+BZ53+BZ54+BZ55+BZ56+BZ57+BZ58+BZ59</f>
        <v>769.8229407236338</v>
      </c>
      <c r="CA60" s="351">
        <f>CA42+CA43+CA44+CA45+CA46+CA47+CA48+CA49+CA50+CA51+CA52+CA53+CA54+CA55+CA56+CA57+CA58+CA59</f>
        <v>6.972</v>
      </c>
      <c r="CB60" s="330"/>
      <c r="CC60" s="356">
        <f t="shared" si="6"/>
        <v>170.89700000000002</v>
      </c>
      <c r="CD60" s="156"/>
      <c r="CE60" s="156">
        <f>CC40+CC60</f>
        <v>431.58000000000004</v>
      </c>
    </row>
    <row r="61" spans="1:82" ht="12.75" customHeight="1">
      <c r="A61" s="792"/>
      <c r="B61" s="742" t="s">
        <v>86</v>
      </c>
      <c r="C61" s="743"/>
      <c r="D61" s="744"/>
      <c r="E61" s="736" t="s">
        <v>175</v>
      </c>
      <c r="F61" s="737"/>
      <c r="G61" s="737"/>
      <c r="H61" s="738"/>
      <c r="I61" s="357"/>
      <c r="J61" s="155"/>
      <c r="K61" s="358"/>
      <c r="L61" s="357"/>
      <c r="M61" s="155"/>
      <c r="N61" s="359"/>
      <c r="O61" s="357"/>
      <c r="P61" s="155"/>
      <c r="Q61" s="358"/>
      <c r="R61" s="357"/>
      <c r="S61" s="155"/>
      <c r="T61" s="358"/>
      <c r="U61" s="357"/>
      <c r="V61" s="155"/>
      <c r="W61" s="358"/>
      <c r="X61" s="357"/>
      <c r="Y61" s="155"/>
      <c r="Z61" s="359"/>
      <c r="AA61" s="357"/>
      <c r="AB61" s="155"/>
      <c r="AC61" s="358"/>
      <c r="AD61" s="357"/>
      <c r="AE61" s="155"/>
      <c r="AF61" s="358"/>
      <c r="AG61" s="357"/>
      <c r="AH61" s="155"/>
      <c r="AI61" s="358"/>
      <c r="AJ61" s="357"/>
      <c r="AK61" s="155"/>
      <c r="AL61" s="359"/>
      <c r="AM61" s="357"/>
      <c r="AN61" s="155"/>
      <c r="AO61" s="358"/>
      <c r="AP61" s="357"/>
      <c r="AQ61" s="155"/>
      <c r="AR61" s="358"/>
      <c r="AS61" s="357"/>
      <c r="AT61" s="155"/>
      <c r="AU61" s="358"/>
      <c r="AV61" s="357"/>
      <c r="AW61" s="155"/>
      <c r="AX61" s="359"/>
      <c r="AY61" s="357"/>
      <c r="AZ61" s="155"/>
      <c r="BA61" s="358"/>
      <c r="BB61" s="357"/>
      <c r="BC61" s="155"/>
      <c r="BD61" s="358"/>
      <c r="BE61" s="357"/>
      <c r="BF61" s="155"/>
      <c r="BG61" s="358"/>
      <c r="BH61" s="357"/>
      <c r="BI61" s="155"/>
      <c r="BJ61" s="359"/>
      <c r="BK61" s="357"/>
      <c r="BL61" s="155"/>
      <c r="BM61" s="358"/>
      <c r="BN61" s="357"/>
      <c r="BO61" s="155"/>
      <c r="BP61" s="358"/>
      <c r="BQ61" s="357"/>
      <c r="BR61" s="155"/>
      <c r="BS61" s="358"/>
      <c r="BT61" s="357"/>
      <c r="BU61" s="155"/>
      <c r="BV61" s="359"/>
      <c r="BW61" s="357"/>
      <c r="BX61" s="155"/>
      <c r="BY61" s="358"/>
      <c r="BZ61" s="357"/>
      <c r="CA61" s="155"/>
      <c r="CB61" s="358"/>
      <c r="CC61" s="156"/>
      <c r="CD61" s="156"/>
    </row>
    <row r="62" spans="1:82" ht="12.75" customHeight="1" thickBot="1">
      <c r="A62" s="792"/>
      <c r="B62" s="745" t="s">
        <v>87</v>
      </c>
      <c r="C62" s="746"/>
      <c r="D62" s="747"/>
      <c r="E62" s="739" t="s">
        <v>175</v>
      </c>
      <c r="F62" s="740"/>
      <c r="G62" s="740"/>
      <c r="H62" s="741"/>
      <c r="I62" s="357"/>
      <c r="J62" s="216"/>
      <c r="K62" s="183"/>
      <c r="L62" s="360"/>
      <c r="M62" s="216"/>
      <c r="N62" s="361"/>
      <c r="O62" s="360"/>
      <c r="P62" s="216"/>
      <c r="Q62" s="183"/>
      <c r="R62" s="360"/>
      <c r="S62" s="216"/>
      <c r="T62" s="362"/>
      <c r="U62" s="360"/>
      <c r="V62" s="216"/>
      <c r="W62" s="183"/>
      <c r="X62" s="360"/>
      <c r="Y62" s="216"/>
      <c r="Z62" s="361"/>
      <c r="AA62" s="360"/>
      <c r="AB62" s="216"/>
      <c r="AC62" s="183"/>
      <c r="AD62" s="360"/>
      <c r="AE62" s="216"/>
      <c r="AF62" s="362"/>
      <c r="AG62" s="360"/>
      <c r="AH62" s="363"/>
      <c r="AI62" s="183"/>
      <c r="AJ62" s="360"/>
      <c r="AK62" s="216"/>
      <c r="AL62" s="361"/>
      <c r="AM62" s="360"/>
      <c r="AN62" s="216"/>
      <c r="AO62" s="183"/>
      <c r="AP62" s="360"/>
      <c r="AQ62" s="216"/>
      <c r="AR62" s="362"/>
      <c r="AS62" s="360"/>
      <c r="AT62" s="216"/>
      <c r="AU62" s="183"/>
      <c r="AV62" s="360"/>
      <c r="AW62" s="216"/>
      <c r="AX62" s="361"/>
      <c r="AY62" s="360"/>
      <c r="AZ62" s="216"/>
      <c r="BA62" s="183"/>
      <c r="BB62" s="360"/>
      <c r="BC62" s="216"/>
      <c r="BD62" s="362"/>
      <c r="BE62" s="360"/>
      <c r="BF62" s="216"/>
      <c r="BG62" s="183"/>
      <c r="BH62" s="360"/>
      <c r="BI62" s="216"/>
      <c r="BJ62" s="361"/>
      <c r="BK62" s="360"/>
      <c r="BL62" s="216"/>
      <c r="BM62" s="183"/>
      <c r="BN62" s="360"/>
      <c r="BO62" s="216"/>
      <c r="BP62" s="362"/>
      <c r="BQ62" s="360"/>
      <c r="BR62" s="216"/>
      <c r="BS62" s="183"/>
      <c r="BT62" s="360"/>
      <c r="BU62" s="216"/>
      <c r="BV62" s="361"/>
      <c r="BW62" s="360"/>
      <c r="BX62" s="216"/>
      <c r="BY62" s="183"/>
      <c r="BZ62" s="360"/>
      <c r="CA62" s="216"/>
      <c r="CB62" s="362"/>
      <c r="CC62" s="156"/>
      <c r="CD62" s="156"/>
    </row>
    <row r="63" spans="1:82" ht="12.75" customHeight="1">
      <c r="A63" s="792"/>
      <c r="B63" s="742" t="s">
        <v>89</v>
      </c>
      <c r="C63" s="748"/>
      <c r="D63" s="364" t="s">
        <v>10</v>
      </c>
      <c r="E63" s="753"/>
      <c r="F63" s="754"/>
      <c r="G63" s="754"/>
      <c r="H63" s="755"/>
      <c r="I63" s="365"/>
      <c r="J63" s="366"/>
      <c r="K63" s="367"/>
      <c r="L63" s="365"/>
      <c r="M63" s="366"/>
      <c r="N63" s="367"/>
      <c r="O63" s="365"/>
      <c r="P63" s="366"/>
      <c r="Q63" s="367"/>
      <c r="R63" s="365"/>
      <c r="S63" s="366"/>
      <c r="T63" s="367"/>
      <c r="U63" s="365"/>
      <c r="V63" s="366"/>
      <c r="W63" s="367"/>
      <c r="X63" s="365"/>
      <c r="Y63" s="366"/>
      <c r="Z63" s="367"/>
      <c r="AA63" s="365"/>
      <c r="AB63" s="366"/>
      <c r="AC63" s="367"/>
      <c r="AD63" s="365"/>
      <c r="AE63" s="366"/>
      <c r="AF63" s="367"/>
      <c r="AG63" s="365"/>
      <c r="AH63" s="366"/>
      <c r="AI63" s="367"/>
      <c r="AJ63" s="365"/>
      <c r="AK63" s="366"/>
      <c r="AL63" s="367"/>
      <c r="AM63" s="365"/>
      <c r="AN63" s="366"/>
      <c r="AO63" s="367"/>
      <c r="AP63" s="365"/>
      <c r="AQ63" s="366"/>
      <c r="AR63" s="367"/>
      <c r="AS63" s="365"/>
      <c r="AT63" s="366"/>
      <c r="AU63" s="367"/>
      <c r="AV63" s="365"/>
      <c r="AW63" s="366"/>
      <c r="AX63" s="367"/>
      <c r="AY63" s="365"/>
      <c r="AZ63" s="366"/>
      <c r="BA63" s="367"/>
      <c r="BB63" s="365"/>
      <c r="BC63" s="366"/>
      <c r="BD63" s="367"/>
      <c r="BE63" s="365"/>
      <c r="BF63" s="366"/>
      <c r="BG63" s="367"/>
      <c r="BH63" s="365"/>
      <c r="BI63" s="366"/>
      <c r="BJ63" s="367"/>
      <c r="BK63" s="365"/>
      <c r="BL63" s="366"/>
      <c r="BM63" s="367"/>
      <c r="BN63" s="365"/>
      <c r="BO63" s="366"/>
      <c r="BP63" s="367"/>
      <c r="BQ63" s="365"/>
      <c r="BR63" s="366"/>
      <c r="BS63" s="367"/>
      <c r="BT63" s="365"/>
      <c r="BU63" s="366"/>
      <c r="BV63" s="367"/>
      <c r="BW63" s="365"/>
      <c r="BX63" s="366"/>
      <c r="BY63" s="367"/>
      <c r="BZ63" s="365"/>
      <c r="CA63" s="366"/>
      <c r="CB63" s="367"/>
      <c r="CC63" s="156"/>
      <c r="CD63" s="156"/>
    </row>
    <row r="64" spans="1:82" ht="12.75" customHeight="1">
      <c r="A64" s="792"/>
      <c r="B64" s="749"/>
      <c r="C64" s="750"/>
      <c r="D64" s="368"/>
      <c r="E64" s="756"/>
      <c r="F64" s="757"/>
      <c r="G64" s="757"/>
      <c r="H64" s="758"/>
      <c r="I64" s="369" t="s">
        <v>231</v>
      </c>
      <c r="J64" s="155"/>
      <c r="K64" s="370" t="s">
        <v>232</v>
      </c>
      <c r="L64" s="369" t="s">
        <v>231</v>
      </c>
      <c r="M64" s="155"/>
      <c r="N64" s="370" t="s">
        <v>232</v>
      </c>
      <c r="O64" s="369" t="s">
        <v>231</v>
      </c>
      <c r="P64" s="155"/>
      <c r="Q64" s="370" t="s">
        <v>232</v>
      </c>
      <c r="R64" s="369" t="s">
        <v>231</v>
      </c>
      <c r="S64" s="155"/>
      <c r="T64" s="370" t="s">
        <v>232</v>
      </c>
      <c r="U64" s="369" t="s">
        <v>231</v>
      </c>
      <c r="V64" s="155"/>
      <c r="W64" s="370" t="s">
        <v>232</v>
      </c>
      <c r="X64" s="369" t="s">
        <v>231</v>
      </c>
      <c r="Y64" s="155"/>
      <c r="Z64" s="370" t="s">
        <v>232</v>
      </c>
      <c r="AA64" s="369" t="s">
        <v>231</v>
      </c>
      <c r="AB64" s="155"/>
      <c r="AC64" s="370" t="s">
        <v>232</v>
      </c>
      <c r="AD64" s="369" t="s">
        <v>231</v>
      </c>
      <c r="AE64" s="155"/>
      <c r="AF64" s="370" t="s">
        <v>232</v>
      </c>
      <c r="AG64" s="369" t="s">
        <v>231</v>
      </c>
      <c r="AH64" s="155"/>
      <c r="AI64" s="370" t="s">
        <v>232</v>
      </c>
      <c r="AJ64" s="369" t="s">
        <v>231</v>
      </c>
      <c r="AK64" s="155"/>
      <c r="AL64" s="370" t="s">
        <v>232</v>
      </c>
      <c r="AM64" s="369" t="s">
        <v>231</v>
      </c>
      <c r="AN64" s="155"/>
      <c r="AO64" s="370" t="s">
        <v>232</v>
      </c>
      <c r="AP64" s="369" t="s">
        <v>231</v>
      </c>
      <c r="AQ64" s="155"/>
      <c r="AR64" s="370" t="s">
        <v>232</v>
      </c>
      <c r="AS64" s="369" t="s">
        <v>231</v>
      </c>
      <c r="AT64" s="155"/>
      <c r="AU64" s="370" t="s">
        <v>232</v>
      </c>
      <c r="AV64" s="369" t="s">
        <v>231</v>
      </c>
      <c r="AW64" s="155"/>
      <c r="AX64" s="370" t="s">
        <v>232</v>
      </c>
      <c r="AY64" s="369" t="s">
        <v>231</v>
      </c>
      <c r="AZ64" s="155"/>
      <c r="BA64" s="370" t="s">
        <v>232</v>
      </c>
      <c r="BB64" s="369" t="s">
        <v>231</v>
      </c>
      <c r="BC64" s="155"/>
      <c r="BD64" s="370" t="s">
        <v>232</v>
      </c>
      <c r="BE64" s="369" t="s">
        <v>231</v>
      </c>
      <c r="BF64" s="155"/>
      <c r="BG64" s="370" t="s">
        <v>232</v>
      </c>
      <c r="BH64" s="369" t="s">
        <v>231</v>
      </c>
      <c r="BI64" s="155"/>
      <c r="BJ64" s="370" t="s">
        <v>232</v>
      </c>
      <c r="BK64" s="369" t="s">
        <v>231</v>
      </c>
      <c r="BL64" s="155"/>
      <c r="BM64" s="370" t="s">
        <v>232</v>
      </c>
      <c r="BN64" s="369" t="s">
        <v>231</v>
      </c>
      <c r="BO64" s="155"/>
      <c r="BP64" s="370" t="s">
        <v>232</v>
      </c>
      <c r="BQ64" s="369" t="s">
        <v>231</v>
      </c>
      <c r="BR64" s="155"/>
      <c r="BS64" s="370" t="s">
        <v>232</v>
      </c>
      <c r="BT64" s="369" t="s">
        <v>231</v>
      </c>
      <c r="BU64" s="155"/>
      <c r="BV64" s="370" t="s">
        <v>232</v>
      </c>
      <c r="BW64" s="369" t="s">
        <v>231</v>
      </c>
      <c r="BX64" s="155"/>
      <c r="BY64" s="370" t="s">
        <v>232</v>
      </c>
      <c r="BZ64" s="369" t="s">
        <v>231</v>
      </c>
      <c r="CA64" s="155"/>
      <c r="CB64" s="370" t="s">
        <v>232</v>
      </c>
      <c r="CC64" s="156"/>
      <c r="CD64" s="156"/>
    </row>
    <row r="65" spans="1:82" ht="12.75" customHeight="1" thickBot="1">
      <c r="A65" s="792"/>
      <c r="B65" s="751"/>
      <c r="C65" s="752"/>
      <c r="D65" s="371" t="s">
        <v>23</v>
      </c>
      <c r="E65" s="745"/>
      <c r="F65" s="746"/>
      <c r="G65" s="746"/>
      <c r="H65" s="747"/>
      <c r="I65" s="372" t="s">
        <v>233</v>
      </c>
      <c r="J65" s="373"/>
      <c r="K65" s="374" t="s">
        <v>234</v>
      </c>
      <c r="L65" s="372" t="s">
        <v>234</v>
      </c>
      <c r="M65" s="373"/>
      <c r="N65" s="374" t="s">
        <v>234</v>
      </c>
      <c r="O65" s="372" t="s">
        <v>234</v>
      </c>
      <c r="P65" s="373"/>
      <c r="Q65" s="374" t="s">
        <v>234</v>
      </c>
      <c r="R65" s="372" t="s">
        <v>234</v>
      </c>
      <c r="S65" s="373"/>
      <c r="T65" s="374" t="s">
        <v>234</v>
      </c>
      <c r="U65" s="372" t="s">
        <v>234</v>
      </c>
      <c r="V65" s="373"/>
      <c r="W65" s="374" t="s">
        <v>234</v>
      </c>
      <c r="X65" s="372" t="s">
        <v>234</v>
      </c>
      <c r="Y65" s="373"/>
      <c r="Z65" s="374" t="s">
        <v>234</v>
      </c>
      <c r="AA65" s="372" t="s">
        <v>234</v>
      </c>
      <c r="AB65" s="373"/>
      <c r="AC65" s="374" t="s">
        <v>234</v>
      </c>
      <c r="AD65" s="372" t="s">
        <v>233</v>
      </c>
      <c r="AE65" s="373"/>
      <c r="AF65" s="374" t="s">
        <v>233</v>
      </c>
      <c r="AG65" s="372" t="s">
        <v>235</v>
      </c>
      <c r="AH65" s="373"/>
      <c r="AI65" s="374" t="s">
        <v>233</v>
      </c>
      <c r="AJ65" s="372" t="s">
        <v>235</v>
      </c>
      <c r="AK65" s="373"/>
      <c r="AL65" s="374" t="s">
        <v>235</v>
      </c>
      <c r="AM65" s="372" t="s">
        <v>235</v>
      </c>
      <c r="AN65" s="373"/>
      <c r="AO65" s="374" t="s">
        <v>235</v>
      </c>
      <c r="AP65" s="372" t="s">
        <v>235</v>
      </c>
      <c r="AQ65" s="373"/>
      <c r="AR65" s="374" t="s">
        <v>233</v>
      </c>
      <c r="AS65" s="372" t="s">
        <v>235</v>
      </c>
      <c r="AT65" s="373"/>
      <c r="AU65" s="374" t="s">
        <v>235</v>
      </c>
      <c r="AV65" s="372" t="s">
        <v>235</v>
      </c>
      <c r="AW65" s="373"/>
      <c r="AX65" s="374" t="s">
        <v>235</v>
      </c>
      <c r="AY65" s="372" t="s">
        <v>235</v>
      </c>
      <c r="AZ65" s="373"/>
      <c r="BA65" s="374" t="s">
        <v>235</v>
      </c>
      <c r="BB65" s="372" t="s">
        <v>235</v>
      </c>
      <c r="BC65" s="373"/>
      <c r="BD65" s="374" t="s">
        <v>235</v>
      </c>
      <c r="BE65" s="372" t="s">
        <v>235</v>
      </c>
      <c r="BF65" s="373"/>
      <c r="BG65" s="374" t="s">
        <v>235</v>
      </c>
      <c r="BH65" s="372" t="s">
        <v>233</v>
      </c>
      <c r="BI65" s="373"/>
      <c r="BJ65" s="374" t="s">
        <v>233</v>
      </c>
      <c r="BK65" s="372" t="s">
        <v>233</v>
      </c>
      <c r="BL65" s="373"/>
      <c r="BM65" s="374" t="s">
        <v>233</v>
      </c>
      <c r="BN65" s="372" t="s">
        <v>233</v>
      </c>
      <c r="BO65" s="373"/>
      <c r="BP65" s="374" t="s">
        <v>234</v>
      </c>
      <c r="BQ65" s="372" t="s">
        <v>233</v>
      </c>
      <c r="BR65" s="373"/>
      <c r="BS65" s="374" t="s">
        <v>234</v>
      </c>
      <c r="BT65" s="372" t="s">
        <v>233</v>
      </c>
      <c r="BU65" s="373"/>
      <c r="BV65" s="374" t="s">
        <v>234</v>
      </c>
      <c r="BW65" s="372" t="s">
        <v>233</v>
      </c>
      <c r="BX65" s="373"/>
      <c r="BY65" s="374" t="s">
        <v>234</v>
      </c>
      <c r="BZ65" s="372" t="s">
        <v>234</v>
      </c>
      <c r="CA65" s="373"/>
      <c r="CB65" s="374" t="s">
        <v>234</v>
      </c>
      <c r="CC65" s="156"/>
      <c r="CD65" s="156"/>
    </row>
    <row r="66" spans="1:82" ht="12.75" customHeight="1">
      <c r="A66" s="792"/>
      <c r="B66" s="727" t="s">
        <v>236</v>
      </c>
      <c r="C66" s="728"/>
      <c r="D66" s="729"/>
      <c r="E66" s="736" t="s">
        <v>237</v>
      </c>
      <c r="F66" s="737"/>
      <c r="G66" s="737"/>
      <c r="H66" s="738"/>
      <c r="I66" s="375">
        <v>0.91</v>
      </c>
      <c r="J66" s="376"/>
      <c r="K66" s="377"/>
      <c r="L66" s="724">
        <v>0.91</v>
      </c>
      <c r="M66" s="725"/>
      <c r="N66" s="726"/>
      <c r="O66" s="724">
        <v>0.9</v>
      </c>
      <c r="P66" s="725"/>
      <c r="Q66" s="726"/>
      <c r="R66" s="724">
        <v>0.91</v>
      </c>
      <c r="S66" s="725"/>
      <c r="T66" s="726"/>
      <c r="U66" s="724">
        <v>0.91</v>
      </c>
      <c r="V66" s="725"/>
      <c r="W66" s="726"/>
      <c r="X66" s="724">
        <v>0.91</v>
      </c>
      <c r="Y66" s="725"/>
      <c r="Z66" s="726"/>
      <c r="AA66" s="724">
        <v>0.91</v>
      </c>
      <c r="AB66" s="725"/>
      <c r="AC66" s="726"/>
      <c r="AD66" s="724">
        <v>0.93</v>
      </c>
      <c r="AE66" s="725"/>
      <c r="AF66" s="726"/>
      <c r="AG66" s="724">
        <v>0.93</v>
      </c>
      <c r="AH66" s="725"/>
      <c r="AI66" s="726"/>
      <c r="AJ66" s="724">
        <v>0.92</v>
      </c>
      <c r="AK66" s="725"/>
      <c r="AL66" s="726"/>
      <c r="AM66" s="724">
        <v>0.93</v>
      </c>
      <c r="AN66" s="725"/>
      <c r="AO66" s="726"/>
      <c r="AP66" s="724">
        <v>0.92</v>
      </c>
      <c r="AQ66" s="725"/>
      <c r="AR66" s="726"/>
      <c r="AS66" s="724">
        <v>0.93</v>
      </c>
      <c r="AT66" s="725"/>
      <c r="AU66" s="726"/>
      <c r="AV66" s="724">
        <v>0.93</v>
      </c>
      <c r="AW66" s="725"/>
      <c r="AX66" s="726"/>
      <c r="AY66" s="724">
        <v>0.93</v>
      </c>
      <c r="AZ66" s="725"/>
      <c r="BA66" s="726"/>
      <c r="BB66" s="724">
        <v>0.92</v>
      </c>
      <c r="BC66" s="725"/>
      <c r="BD66" s="726"/>
      <c r="BE66" s="724">
        <v>0.92</v>
      </c>
      <c r="BF66" s="725"/>
      <c r="BG66" s="726"/>
      <c r="BH66" s="724">
        <v>0.91</v>
      </c>
      <c r="BI66" s="725"/>
      <c r="BJ66" s="726"/>
      <c r="BK66" s="724">
        <v>0.92</v>
      </c>
      <c r="BL66" s="725"/>
      <c r="BM66" s="726"/>
      <c r="BN66" s="724">
        <v>0.92</v>
      </c>
      <c r="BO66" s="725"/>
      <c r="BP66" s="726"/>
      <c r="BQ66" s="724">
        <v>0.92</v>
      </c>
      <c r="BR66" s="725"/>
      <c r="BS66" s="726"/>
      <c r="BT66" s="724">
        <v>0.92</v>
      </c>
      <c r="BU66" s="725"/>
      <c r="BV66" s="726"/>
      <c r="BW66" s="724">
        <v>0.92</v>
      </c>
      <c r="BX66" s="725"/>
      <c r="BY66" s="726"/>
      <c r="BZ66" s="724">
        <v>0.91</v>
      </c>
      <c r="CA66" s="725"/>
      <c r="CB66" s="726"/>
      <c r="CC66" s="156"/>
      <c r="CD66" s="156"/>
    </row>
    <row r="67" spans="1:82" ht="12.75" customHeight="1">
      <c r="A67" s="792"/>
      <c r="B67" s="730"/>
      <c r="C67" s="731"/>
      <c r="D67" s="732"/>
      <c r="E67" s="721" t="s">
        <v>238</v>
      </c>
      <c r="F67" s="722"/>
      <c r="G67" s="722"/>
      <c r="H67" s="723"/>
      <c r="I67" s="369">
        <v>0.83</v>
      </c>
      <c r="J67" s="378"/>
      <c r="K67" s="370"/>
      <c r="L67" s="718">
        <v>0.81</v>
      </c>
      <c r="M67" s="719"/>
      <c r="N67" s="720"/>
      <c r="O67" s="718">
        <v>0.82</v>
      </c>
      <c r="P67" s="719"/>
      <c r="Q67" s="720"/>
      <c r="R67" s="718">
        <v>0.81</v>
      </c>
      <c r="S67" s="719"/>
      <c r="T67" s="720"/>
      <c r="U67" s="718">
        <v>0.81</v>
      </c>
      <c r="V67" s="719"/>
      <c r="W67" s="720"/>
      <c r="X67" s="718">
        <v>0.82</v>
      </c>
      <c r="Y67" s="719"/>
      <c r="Z67" s="720"/>
      <c r="AA67" s="718">
        <v>0.83</v>
      </c>
      <c r="AB67" s="719"/>
      <c r="AC67" s="720"/>
      <c r="AD67" s="718">
        <v>0.86</v>
      </c>
      <c r="AE67" s="719"/>
      <c r="AF67" s="720"/>
      <c r="AG67" s="718">
        <v>0.87</v>
      </c>
      <c r="AH67" s="719"/>
      <c r="AI67" s="720"/>
      <c r="AJ67" s="718">
        <v>0.87</v>
      </c>
      <c r="AK67" s="719"/>
      <c r="AL67" s="720"/>
      <c r="AM67" s="718">
        <v>0.85</v>
      </c>
      <c r="AN67" s="719"/>
      <c r="AO67" s="720"/>
      <c r="AP67" s="718">
        <v>0.86</v>
      </c>
      <c r="AQ67" s="719"/>
      <c r="AR67" s="720"/>
      <c r="AS67" s="718">
        <v>0.86</v>
      </c>
      <c r="AT67" s="719"/>
      <c r="AU67" s="720"/>
      <c r="AV67" s="718">
        <v>0.86</v>
      </c>
      <c r="AW67" s="719"/>
      <c r="AX67" s="720"/>
      <c r="AY67" s="718">
        <v>0.84</v>
      </c>
      <c r="AZ67" s="719"/>
      <c r="BA67" s="720"/>
      <c r="BB67" s="718">
        <v>0.85</v>
      </c>
      <c r="BC67" s="719"/>
      <c r="BD67" s="720"/>
      <c r="BE67" s="718">
        <v>0.85</v>
      </c>
      <c r="BF67" s="719"/>
      <c r="BG67" s="720"/>
      <c r="BH67" s="718">
        <v>0.84</v>
      </c>
      <c r="BI67" s="719"/>
      <c r="BJ67" s="720"/>
      <c r="BK67" s="718">
        <v>0.84</v>
      </c>
      <c r="BL67" s="719"/>
      <c r="BM67" s="720"/>
      <c r="BN67" s="718">
        <v>0.85</v>
      </c>
      <c r="BO67" s="719"/>
      <c r="BP67" s="720"/>
      <c r="BQ67" s="718">
        <v>0.85</v>
      </c>
      <c r="BR67" s="719"/>
      <c r="BS67" s="720"/>
      <c r="BT67" s="718">
        <v>0.85</v>
      </c>
      <c r="BU67" s="719"/>
      <c r="BV67" s="720"/>
      <c r="BW67" s="718">
        <v>0.84</v>
      </c>
      <c r="BX67" s="719"/>
      <c r="BY67" s="720"/>
      <c r="BZ67" s="718">
        <v>0.83</v>
      </c>
      <c r="CA67" s="719"/>
      <c r="CB67" s="720"/>
      <c r="CC67" s="156"/>
      <c r="CD67" s="156"/>
    </row>
    <row r="68" spans="1:82" ht="12.75" customHeight="1">
      <c r="A68" s="792"/>
      <c r="B68" s="730"/>
      <c r="C68" s="731"/>
      <c r="D68" s="732"/>
      <c r="E68" s="721" t="s">
        <v>175</v>
      </c>
      <c r="F68" s="722"/>
      <c r="G68" s="722"/>
      <c r="H68" s="723"/>
      <c r="I68" s="718"/>
      <c r="J68" s="719"/>
      <c r="K68" s="720"/>
      <c r="L68" s="718"/>
      <c r="M68" s="719"/>
      <c r="N68" s="720"/>
      <c r="O68" s="718"/>
      <c r="P68" s="719"/>
      <c r="Q68" s="720"/>
      <c r="R68" s="718"/>
      <c r="S68" s="719"/>
      <c r="T68" s="720"/>
      <c r="U68" s="718"/>
      <c r="V68" s="719"/>
      <c r="W68" s="720"/>
      <c r="X68" s="718"/>
      <c r="Y68" s="719"/>
      <c r="Z68" s="720"/>
      <c r="AA68" s="718"/>
      <c r="AB68" s="719"/>
      <c r="AC68" s="720"/>
      <c r="AD68" s="718"/>
      <c r="AE68" s="719"/>
      <c r="AF68" s="720"/>
      <c r="AG68" s="718"/>
      <c r="AH68" s="719"/>
      <c r="AI68" s="720"/>
      <c r="AJ68" s="718"/>
      <c r="AK68" s="719"/>
      <c r="AL68" s="720"/>
      <c r="AM68" s="718"/>
      <c r="AN68" s="719"/>
      <c r="AO68" s="720"/>
      <c r="AP68" s="718"/>
      <c r="AQ68" s="719"/>
      <c r="AR68" s="720"/>
      <c r="AS68" s="718"/>
      <c r="AT68" s="719"/>
      <c r="AU68" s="720"/>
      <c r="AV68" s="718"/>
      <c r="AW68" s="719"/>
      <c r="AX68" s="720"/>
      <c r="AY68" s="718"/>
      <c r="AZ68" s="719"/>
      <c r="BA68" s="720"/>
      <c r="BB68" s="718"/>
      <c r="BC68" s="719"/>
      <c r="BD68" s="720"/>
      <c r="BE68" s="718"/>
      <c r="BF68" s="719"/>
      <c r="BG68" s="720"/>
      <c r="BH68" s="718"/>
      <c r="BI68" s="719"/>
      <c r="BJ68" s="720"/>
      <c r="BK68" s="718"/>
      <c r="BL68" s="719"/>
      <c r="BM68" s="720"/>
      <c r="BN68" s="718"/>
      <c r="BO68" s="719"/>
      <c r="BP68" s="720"/>
      <c r="BQ68" s="718"/>
      <c r="BR68" s="719"/>
      <c r="BS68" s="720"/>
      <c r="BT68" s="718"/>
      <c r="BU68" s="719"/>
      <c r="BV68" s="720"/>
      <c r="BW68" s="718"/>
      <c r="BX68" s="719"/>
      <c r="BY68" s="720"/>
      <c r="BZ68" s="718"/>
      <c r="CA68" s="719"/>
      <c r="CB68" s="720"/>
      <c r="CC68" s="156"/>
      <c r="CD68" s="156"/>
    </row>
    <row r="69" spans="1:82" ht="12.75" customHeight="1" thickBot="1">
      <c r="A69" s="792"/>
      <c r="B69" s="733"/>
      <c r="C69" s="734"/>
      <c r="D69" s="735"/>
      <c r="E69" s="739" t="s">
        <v>175</v>
      </c>
      <c r="F69" s="740"/>
      <c r="G69" s="740"/>
      <c r="H69" s="741"/>
      <c r="I69" s="705"/>
      <c r="J69" s="706"/>
      <c r="K69" s="707"/>
      <c r="L69" s="705"/>
      <c r="M69" s="706"/>
      <c r="N69" s="707"/>
      <c r="O69" s="705"/>
      <c r="P69" s="706"/>
      <c r="Q69" s="707"/>
      <c r="R69" s="705"/>
      <c r="S69" s="706"/>
      <c r="T69" s="707"/>
      <c r="U69" s="705"/>
      <c r="V69" s="706"/>
      <c r="W69" s="707"/>
      <c r="X69" s="705"/>
      <c r="Y69" s="706"/>
      <c r="Z69" s="707"/>
      <c r="AA69" s="705"/>
      <c r="AB69" s="706"/>
      <c r="AC69" s="707"/>
      <c r="AD69" s="705"/>
      <c r="AE69" s="706"/>
      <c r="AF69" s="707"/>
      <c r="AG69" s="705"/>
      <c r="AH69" s="706"/>
      <c r="AI69" s="707"/>
      <c r="AJ69" s="705"/>
      <c r="AK69" s="706"/>
      <c r="AL69" s="707"/>
      <c r="AM69" s="705"/>
      <c r="AN69" s="706"/>
      <c r="AO69" s="707"/>
      <c r="AP69" s="705"/>
      <c r="AQ69" s="706"/>
      <c r="AR69" s="707"/>
      <c r="AS69" s="705"/>
      <c r="AT69" s="706"/>
      <c r="AU69" s="707"/>
      <c r="AV69" s="705"/>
      <c r="AW69" s="706"/>
      <c r="AX69" s="707"/>
      <c r="AY69" s="705"/>
      <c r="AZ69" s="706"/>
      <c r="BA69" s="707"/>
      <c r="BB69" s="705"/>
      <c r="BC69" s="706"/>
      <c r="BD69" s="707"/>
      <c r="BE69" s="705"/>
      <c r="BF69" s="706"/>
      <c r="BG69" s="707"/>
      <c r="BH69" s="705"/>
      <c r="BI69" s="706"/>
      <c r="BJ69" s="707"/>
      <c r="BK69" s="705"/>
      <c r="BL69" s="706"/>
      <c r="BM69" s="707"/>
      <c r="BN69" s="705"/>
      <c r="BO69" s="706"/>
      <c r="BP69" s="707"/>
      <c r="BQ69" s="705"/>
      <c r="BR69" s="706"/>
      <c r="BS69" s="707"/>
      <c r="BT69" s="705"/>
      <c r="BU69" s="706"/>
      <c r="BV69" s="707"/>
      <c r="BW69" s="705"/>
      <c r="BX69" s="706"/>
      <c r="BY69" s="707"/>
      <c r="BZ69" s="705"/>
      <c r="CA69" s="706"/>
      <c r="CB69" s="707"/>
      <c r="CC69" s="156"/>
      <c r="CD69" s="156"/>
    </row>
    <row r="70" spans="1:82" ht="12.75" customHeight="1">
      <c r="A70" s="792"/>
      <c r="B70" s="708" t="s">
        <v>91</v>
      </c>
      <c r="C70" s="696"/>
      <c r="D70" s="696"/>
      <c r="E70" s="709" t="s">
        <v>239</v>
      </c>
      <c r="F70" s="710"/>
      <c r="G70" s="710"/>
      <c r="H70" s="711"/>
      <c r="I70" s="381">
        <f>((J8*J8+K8*K8)/($C$8*$C$8))*$D$75</f>
        <v>0.011438043936749999</v>
      </c>
      <c r="J70" s="382" t="s">
        <v>93</v>
      </c>
      <c r="K70" s="383">
        <f>($C$75/100)*((J8*J8+K8*K8)/$C$8)</f>
        <v>0.29517532739999996</v>
      </c>
      <c r="L70" s="381">
        <f>((M8*M8+N8*N8)/($C$8*$C$8))*$D$75</f>
        <v>0.01117941930675</v>
      </c>
      <c r="M70" s="382" t="s">
        <v>93</v>
      </c>
      <c r="N70" s="383">
        <f>($C$75/100)*((M8*M8+N8*N8)/$C$8)</f>
        <v>0.2885011434</v>
      </c>
      <c r="O70" s="381">
        <f>((P8*P8+Q8*Q8)/($C$8*$C$8))*$D$75</f>
        <v>0.010495905018750003</v>
      </c>
      <c r="P70" s="382" t="s">
        <v>93</v>
      </c>
      <c r="Q70" s="383">
        <f>($C$75/100)*((P8*P8+Q8*Q8)/$C$8)</f>
        <v>0.27086206500000004</v>
      </c>
      <c r="R70" s="381">
        <f>((S8*S8+T8*T8)/($C$8*$C$8))*$D$75</f>
        <v>0.009918542907000002</v>
      </c>
      <c r="S70" s="382" t="s">
        <v>93</v>
      </c>
      <c r="T70" s="383">
        <f>($C$75/100)*((S8*S8+T8*T8)/$C$8)</f>
        <v>0.2559623976</v>
      </c>
      <c r="U70" s="381">
        <f>((V8*V8+W8*W8)/($C$8*$C$8))*$D$75</f>
        <v>0.009725720427</v>
      </c>
      <c r="V70" s="382" t="s">
        <v>93</v>
      </c>
      <c r="W70" s="383">
        <f>($C$75/100)*((V8*V8+W8*W8)/$C$8)</f>
        <v>0.2509863336</v>
      </c>
      <c r="X70" s="381">
        <f>((Y8*Y8+Z8*Z8)/($C$8*$C$8))*$D$75</f>
        <v>0.009797807051999998</v>
      </c>
      <c r="Y70" s="382" t="s">
        <v>93</v>
      </c>
      <c r="Z70" s="383">
        <f>($C$75/100)*((Y8*Y8+Z8*Z8)/$C$8)</f>
        <v>0.2528466335999999</v>
      </c>
      <c r="AA70" s="381">
        <f>((AB8*AB8+AC8*AC8)/($C$8*$C$8))*$D$75</f>
        <v>0.010683607500000003</v>
      </c>
      <c r="AB70" s="382" t="s">
        <v>93</v>
      </c>
      <c r="AC70" s="383">
        <f>($C$75/100)*((AB8*AB8+AC8*AC8)/$C$8)</f>
        <v>0.27570600000000006</v>
      </c>
      <c r="AD70" s="381">
        <f>((AE8*AE8+AF8*AF8)/($C$8*$C$8))*$D$75</f>
        <v>0.011386082418750002</v>
      </c>
      <c r="AE70" s="382" t="s">
        <v>93</v>
      </c>
      <c r="AF70" s="383">
        <f>($C$75/100)*((AE8*AE8+AF8*AF8)/$C$8)</f>
        <v>0.2938343850000001</v>
      </c>
      <c r="AG70" s="381">
        <f>((AH8*AH8+AI8*AI8)/($C$8*$C$8))*$D$75</f>
        <v>0.012529324536749998</v>
      </c>
      <c r="AH70" s="382" t="s">
        <v>93</v>
      </c>
      <c r="AI70" s="383">
        <f>($C$75/100)*((AH8*AH8+AI8*AI8)/$C$8)</f>
        <v>0.32333740739999994</v>
      </c>
      <c r="AJ70" s="381">
        <f>((AK8*AK8+AL8*AL8)/($C$8*$C$8))*$D$75</f>
        <v>0.013556814018750002</v>
      </c>
      <c r="AK70" s="382" t="s">
        <v>93</v>
      </c>
      <c r="AL70" s="383">
        <f>($C$75/100)*((AK8*AK8+AL8*AL8)/$C$8)</f>
        <v>0.349853265</v>
      </c>
      <c r="AM70" s="381">
        <f>((AN8*AN8+AO8*AO8)/($C$8*$C$8))*$D$75</f>
        <v>0.014346717075000001</v>
      </c>
      <c r="AN70" s="382" t="s">
        <v>93</v>
      </c>
      <c r="AO70" s="383">
        <f>($C$75/100)*((AN8*AN8+AO8*AO8)/$C$8)</f>
        <v>0.37023786</v>
      </c>
      <c r="AP70" s="381">
        <f>((AQ8*AQ8+AR8*AR8)/($C$8*$C$8))*$D$75</f>
        <v>0.014013673170750002</v>
      </c>
      <c r="AQ70" s="382" t="s">
        <v>93</v>
      </c>
      <c r="AR70" s="383">
        <f>($C$75/100)*((AQ8*AQ8+AR8*AR8)/$C$8)</f>
        <v>0.3616431786</v>
      </c>
      <c r="AS70" s="381">
        <f>((AT8*AT8+AU8*AU8)/($C$8*$C$8))*$D$75</f>
        <v>0.01338744372075</v>
      </c>
      <c r="AT70" s="382" t="s">
        <v>93</v>
      </c>
      <c r="AU70" s="383">
        <f>($C$75/100)*((AT8*AT8+AU8*AU8)/$C$8)</f>
        <v>0.34548241859999995</v>
      </c>
      <c r="AV70" s="381">
        <f>((AW8*AW8+AX8*AX8)/($C$8*$C$8))*$D$75</f>
        <v>0.013784297226750002</v>
      </c>
      <c r="AW70" s="382" t="s">
        <v>93</v>
      </c>
      <c r="AX70" s="383">
        <f>($C$75/100)*((AW8*AW8+AX8*AX8)/$C$8)</f>
        <v>0.35572379940000004</v>
      </c>
      <c r="AY70" s="381">
        <f>((AZ8*AZ8+BA8*BA8)/($C$8*$C$8))*$D$75</f>
        <v>0.013958546105187502</v>
      </c>
      <c r="AZ70" s="382" t="s">
        <v>93</v>
      </c>
      <c r="BA70" s="383">
        <f>($C$75/100)*((AZ8*AZ8+BA8*BA8)/$C$8)</f>
        <v>0.36022054465000003</v>
      </c>
      <c r="BB70" s="381">
        <f>((BC8*BC8+BD8*BD8)/($C$8*$C$8))*$D$75</f>
        <v>0.013247115090750002</v>
      </c>
      <c r="BC70" s="382" t="s">
        <v>93</v>
      </c>
      <c r="BD70" s="383">
        <f>($C$75/100)*((BC8*BC8+BD8*BD8)/$C$8)</f>
        <v>0.3418610346</v>
      </c>
      <c r="BE70" s="381">
        <f>((BF8*BF8+BG8*BG8)/($C$8*$C$8))*$D$75</f>
        <v>0.012844343088000006</v>
      </c>
      <c r="BF70" s="382" t="s">
        <v>93</v>
      </c>
      <c r="BG70" s="383">
        <f>($C$75/100)*((BF8*BF8+BG8*BG8)/$C$8)</f>
        <v>0.33146691840000014</v>
      </c>
      <c r="BH70" s="381">
        <f>((BI8*BI8+BJ8*BJ8)/($C$8*$C$8))*$D$75</f>
        <v>0.012515716799999996</v>
      </c>
      <c r="BI70" s="382" t="s">
        <v>93</v>
      </c>
      <c r="BJ70" s="383">
        <f>($C$75/100)*((BI8*BI8+BJ8*BJ8)/$C$8)</f>
        <v>0.3229862399999999</v>
      </c>
      <c r="BK70" s="381">
        <f>((BL8*BL8+BM8*BM8)/($C$8*$C$8))*$D$75</f>
        <v>0.012272041827000004</v>
      </c>
      <c r="BL70" s="382" t="s">
        <v>93</v>
      </c>
      <c r="BM70" s="383">
        <f>($C$75/100)*((BL8*BL8+BM8*BM8)/$C$8)</f>
        <v>0.3166978536000001</v>
      </c>
      <c r="BN70" s="381">
        <f>((BO8*BO8+BP8*BP8)/($C$8*$C$8))*$D$75</f>
        <v>0.011699625966750003</v>
      </c>
      <c r="BO70" s="382" t="s">
        <v>93</v>
      </c>
      <c r="BP70" s="383">
        <f>($C$75/100)*((BO8*BO8+BP8*BP8)/$C$8)</f>
        <v>0.30192583140000007</v>
      </c>
      <c r="BQ70" s="381">
        <f>((BR8*BR8+BS8*BS8)/($C$8*$C$8))*$D$75</f>
        <v>0.011882283719187509</v>
      </c>
      <c r="BR70" s="382" t="s">
        <v>93</v>
      </c>
      <c r="BS70" s="383">
        <f>($C$75/100)*((BR8*BR8+BS8*BS8)/$C$8)</f>
        <v>0.3066395798500002</v>
      </c>
      <c r="BT70" s="381">
        <f>((BU8*BU8+BV8*BV8)/($C$8*$C$8))*$D$75</f>
        <v>0.012126540314187502</v>
      </c>
      <c r="BU70" s="382" t="s">
        <v>93</v>
      </c>
      <c r="BV70" s="383">
        <f>($C$75/100)*((BU8*BU8+BV8*BV8)/$C$8)</f>
        <v>0.31294297585</v>
      </c>
      <c r="BW70" s="381">
        <f>((BX8*BX8+BY8*BY8)/($C$8*$C$8))*$D$75</f>
        <v>0.012353000652</v>
      </c>
      <c r="BX70" s="382" t="s">
        <v>93</v>
      </c>
      <c r="BY70" s="383">
        <f>($C$75/100)*((BX8*BX8+BY8*BY8)/$C$8)</f>
        <v>0.3187871136</v>
      </c>
      <c r="BZ70" s="381">
        <f>((CA8*CA8+CB8*CB8)/($C$8*$C$8))*$D$75</f>
        <v>0.012529324536749998</v>
      </c>
      <c r="CA70" s="382" t="s">
        <v>93</v>
      </c>
      <c r="CB70" s="383">
        <f>($C$75/100)*((CA8*CA8+CB8*CB8)/$C$8)</f>
        <v>0.32333740739999994</v>
      </c>
      <c r="CC70" s="156"/>
      <c r="CD70" s="156"/>
    </row>
    <row r="71" spans="1:82" ht="12.75" customHeight="1">
      <c r="A71" s="792"/>
      <c r="B71" s="700"/>
      <c r="C71" s="701"/>
      <c r="D71" s="701"/>
      <c r="E71" s="712" t="s">
        <v>239</v>
      </c>
      <c r="F71" s="713"/>
      <c r="G71" s="713"/>
      <c r="H71" s="714"/>
      <c r="I71" s="386">
        <f>((J12*J12+K12*K12)/($C$12*$C$12))*$D$76</f>
        <v>0.004710002054399999</v>
      </c>
      <c r="J71" s="387" t="s">
        <v>93</v>
      </c>
      <c r="K71" s="388">
        <f>($C$76/100)*((J12*J12+K12*K12)/$C$12)</f>
        <v>0.11982595823999997</v>
      </c>
      <c r="L71" s="386">
        <f>((M12*M12+N12*N12)/($C$12*$C$12))*$D$76</f>
        <v>0.0048779034624</v>
      </c>
      <c r="M71" s="387" t="s">
        <v>93</v>
      </c>
      <c r="N71" s="388">
        <f>($C$76/100)*((M12*M12+N12*N12)/$C$12)</f>
        <v>0.12409749504</v>
      </c>
      <c r="O71" s="386">
        <f>((P12*P12+Q12*Q12)/($C$12*$C$12))*$D$76</f>
        <v>0.0045124017984</v>
      </c>
      <c r="P71" s="387" t="s">
        <v>93</v>
      </c>
      <c r="Q71" s="388">
        <f>($C$76/100)*((P12*P12+Q12*Q12)/$C$12)</f>
        <v>0.11479886064</v>
      </c>
      <c r="R71" s="386">
        <f>((S12*S12+T12*T12)/($C$12*$C$12))*$D$76</f>
        <v>0.0045205506036</v>
      </c>
      <c r="S71" s="387" t="s">
        <v>93</v>
      </c>
      <c r="T71" s="388">
        <f>($C$76/100)*((S12*S12+T12*T12)/$C$12)</f>
        <v>0.11500617230999999</v>
      </c>
      <c r="U71" s="386">
        <f>((V12*V12+W12*W12)/($C$12*$C$12))*$D$76</f>
        <v>0.004471768040399999</v>
      </c>
      <c r="V71" s="387" t="s">
        <v>93</v>
      </c>
      <c r="W71" s="388">
        <f>($C$76/100)*((V12*V12+W12*W12)/$C$12)</f>
        <v>0.11376510759</v>
      </c>
      <c r="X71" s="386">
        <f>((Y12*Y12+Z12*Z12)/($C$12*$C$12))*$D$76</f>
        <v>0.004520550603599999</v>
      </c>
      <c r="Y71" s="387" t="s">
        <v>93</v>
      </c>
      <c r="Z71" s="388">
        <f>($C$76/100)*((Y12*Y12+Z12*Z12)/$C$12)</f>
        <v>0.11500617230999997</v>
      </c>
      <c r="AA71" s="386">
        <f>((AB12*AB12+AC12*AC12)/($C$12*$C$12))*$D$76</f>
        <v>0.004785193803600001</v>
      </c>
      <c r="AB71" s="387" t="s">
        <v>93</v>
      </c>
      <c r="AC71" s="388">
        <f>($C$76/100)*((AB12*AB12+AC12*AC12)/$C$12)</f>
        <v>0.12173889231000001</v>
      </c>
      <c r="AD71" s="386">
        <f>((AE12*AE12+AF12*AF12)/($C$12*$C$12))*$D$76</f>
        <v>0.004911836601599997</v>
      </c>
      <c r="AE71" s="387" t="s">
        <v>93</v>
      </c>
      <c r="AF71" s="388">
        <f>($C$76/100)*((AE12*AE12+AF12*AF12)/$C$12)</f>
        <v>0.12496077935999993</v>
      </c>
      <c r="AG71" s="386">
        <f>((AH12*AH12+AI12*AI12)/($C$12*$C$12))*$D$76</f>
        <v>0.0053903445876</v>
      </c>
      <c r="AH71" s="387" t="s">
        <v>93</v>
      </c>
      <c r="AI71" s="388">
        <f>($C$76/100)*((AH12*AH12+AI12*AI12)/$C$12)</f>
        <v>0.13713437871</v>
      </c>
      <c r="AJ71" s="386">
        <f>((AK12*AK12+AL12*AL12)/($C$12*$C$12))*$D$76</f>
        <v>0.0058724914176</v>
      </c>
      <c r="AK71" s="387" t="s">
        <v>93</v>
      </c>
      <c r="AL71" s="388">
        <f>($C$76/100)*((AK12*AK12+AL12*AL12)/$C$12)</f>
        <v>0.14940055296</v>
      </c>
      <c r="AM71" s="386">
        <f>((AN12*AN12+AO12*AO12)/($C$12*$C$12))*$D$76</f>
        <v>0.005909717894399999</v>
      </c>
      <c r="AN71" s="387" t="s">
        <v>93</v>
      </c>
      <c r="AO71" s="388">
        <f>($C$76/100)*((AN12*AN12+AO12*AO12)/$C$12)</f>
        <v>0.15034762224</v>
      </c>
      <c r="AP71" s="386">
        <f>((AQ12*AQ12+AR12*AR12)/($C$12*$C$12))*$D$76</f>
        <v>0.005909717894399998</v>
      </c>
      <c r="AQ71" s="387" t="s">
        <v>93</v>
      </c>
      <c r="AR71" s="388">
        <f>($C$76/100)*((AQ12*AQ12+AR12*AR12)/$C$12)</f>
        <v>0.15034762223999995</v>
      </c>
      <c r="AS71" s="386">
        <f>((AT12*AT12+AU12*AU12)/($C$12*$C$12))*$D$76</f>
        <v>0.0058353825599999996</v>
      </c>
      <c r="AT71" s="387" t="s">
        <v>93</v>
      </c>
      <c r="AU71" s="388">
        <f>($C$76/100)*((AT12*AT12+AU12*AU12)/$C$12)</f>
        <v>0.148456476</v>
      </c>
      <c r="AV71" s="386">
        <f>((AW12*AW12+AX12*AX12)/($C$12*$C$12))*$D$76</f>
        <v>0.0060409368144000025</v>
      </c>
      <c r="AW71" s="387" t="s">
        <v>93</v>
      </c>
      <c r="AX71" s="388">
        <f>($C$76/100)*((AW12*AW12+AX12*AX12)/$C$12)</f>
        <v>0.15368592924000005</v>
      </c>
      <c r="AY71" s="386">
        <f>((AZ12*AZ12+BA12*BA12)/($C$12*$C$12))*$D$76</f>
        <v>0.006031516251599999</v>
      </c>
      <c r="AZ71" s="387" t="s">
        <v>93</v>
      </c>
      <c r="BA71" s="388">
        <f>($C$76/100)*((AZ12*AZ12+BA12*BA12)/$C$12)</f>
        <v>0.15344626310999995</v>
      </c>
      <c r="BB71" s="386">
        <f>((BC12*BC12+BD12*BD12)/($C$12*$C$12))*$D$76</f>
        <v>0.0060126971796</v>
      </c>
      <c r="BC71" s="387" t="s">
        <v>93</v>
      </c>
      <c r="BD71" s="388">
        <f>($C$76/100)*((BC12*BC12+BD12*BD12)/$C$12)</f>
        <v>0.15296749191</v>
      </c>
      <c r="BE71" s="386">
        <f>((BF12*BF12+BG12*BG12)/($C$12*$C$12))*$D$76</f>
        <v>0.0054977015124</v>
      </c>
      <c r="BF71" s="387" t="s">
        <v>93</v>
      </c>
      <c r="BG71" s="388">
        <f>($C$76/100)*((BF12*BF12+BG12*BG12)/$C$12)</f>
        <v>0.13986561879</v>
      </c>
      <c r="BH71" s="386">
        <f>((BI12*BI12+BJ12*BJ12)/($C$12*$C$12))*$D$76</f>
        <v>0.005310521582399999</v>
      </c>
      <c r="BI71" s="387" t="s">
        <v>93</v>
      </c>
      <c r="BJ71" s="388">
        <f>($C$76/100)*((BI12*BI12+BJ12*BJ12)/$C$12)</f>
        <v>0.13510362204</v>
      </c>
      <c r="BK71" s="386">
        <f>((BL12*BL12+BM12*BM12)/($C$12*$C$12))*$D$76</f>
        <v>0.0050559275749</v>
      </c>
      <c r="BL71" s="387" t="s">
        <v>93</v>
      </c>
      <c r="BM71" s="388">
        <f>($C$76/100)*((BL12*BL12+BM12*BM12)/$C$12)</f>
        <v>0.1286265609775</v>
      </c>
      <c r="BN71" s="386">
        <f>((BO12*BO12+BP12*BP12)/($C$12*$C$12))*$D$76</f>
        <v>0.004676774630399999</v>
      </c>
      <c r="BO71" s="387" t="s">
        <v>93</v>
      </c>
      <c r="BP71" s="388">
        <f>($C$76/100)*((BO12*BO12+BP12*BP12)/$C$12)</f>
        <v>0.11898062783999998</v>
      </c>
      <c r="BQ71" s="386">
        <f>((BR12*BR12+BS12*BS12)/($C$12*$C$12))*$D$76</f>
        <v>0.0048356524404</v>
      </c>
      <c r="BR71" s="387" t="s">
        <v>93</v>
      </c>
      <c r="BS71" s="388">
        <f>($C$76/100)*((BR12*BR12+BS12*BS12)/$C$12)</f>
        <v>0.12302259758999999</v>
      </c>
      <c r="BT71" s="386">
        <f>((BU12*BU12+BV12*BV12)/($C$12*$C$12))*$D$76</f>
        <v>0.004988616209999999</v>
      </c>
      <c r="BU71" s="387" t="s">
        <v>93</v>
      </c>
      <c r="BV71" s="388">
        <f>($C$76/100)*((BU12*BU12+BV12*BV12)/$C$12)</f>
        <v>0.12691410974999995</v>
      </c>
      <c r="BW71" s="386">
        <f>((BX12*BX12+BY12*BY12)/($C$12*$C$12))*$D$76</f>
        <v>0.004945887359999999</v>
      </c>
      <c r="BX71" s="387" t="s">
        <v>93</v>
      </c>
      <c r="BY71" s="388">
        <f>($C$76/100)*((BX12*BX12+BY12*BY12)/$C$12)</f>
        <v>0.12582705599999996</v>
      </c>
      <c r="BZ71" s="386">
        <f>((CA12*CA12+CB12*CB12)/($C$12*$C$12))*$D$76</f>
        <v>0.004962956846400001</v>
      </c>
      <c r="CA71" s="387" t="s">
        <v>93</v>
      </c>
      <c r="CB71" s="388">
        <f>($C$76/100)*((CA12*CA12+CB12*CB12)/$C$12)</f>
        <v>0.12626131644000002</v>
      </c>
      <c r="CC71" s="156"/>
      <c r="CD71" s="156"/>
    </row>
    <row r="72" spans="1:82" ht="12.75" customHeight="1">
      <c r="A72" s="792"/>
      <c r="B72" s="700"/>
      <c r="C72" s="701"/>
      <c r="D72" s="701"/>
      <c r="E72" s="712" t="s">
        <v>239</v>
      </c>
      <c r="F72" s="713"/>
      <c r="G72" s="713"/>
      <c r="H72" s="714"/>
      <c r="I72" s="386"/>
      <c r="J72" s="387" t="s">
        <v>93</v>
      </c>
      <c r="K72" s="388"/>
      <c r="L72" s="389"/>
      <c r="M72" s="387" t="s">
        <v>93</v>
      </c>
      <c r="N72" s="388"/>
      <c r="O72" s="389"/>
      <c r="P72" s="387" t="s">
        <v>93</v>
      </c>
      <c r="Q72" s="388"/>
      <c r="R72" s="389"/>
      <c r="S72" s="387" t="s">
        <v>93</v>
      </c>
      <c r="T72" s="388"/>
      <c r="U72" s="386"/>
      <c r="V72" s="387" t="s">
        <v>93</v>
      </c>
      <c r="W72" s="388"/>
      <c r="X72" s="389"/>
      <c r="Y72" s="387" t="s">
        <v>93</v>
      </c>
      <c r="Z72" s="388"/>
      <c r="AA72" s="389"/>
      <c r="AB72" s="387" t="s">
        <v>93</v>
      </c>
      <c r="AC72" s="388"/>
      <c r="AD72" s="389"/>
      <c r="AE72" s="387" t="s">
        <v>93</v>
      </c>
      <c r="AF72" s="388"/>
      <c r="AG72" s="386"/>
      <c r="AH72" s="387" t="s">
        <v>93</v>
      </c>
      <c r="AI72" s="388"/>
      <c r="AJ72" s="389"/>
      <c r="AK72" s="387" t="s">
        <v>93</v>
      </c>
      <c r="AL72" s="388"/>
      <c r="AM72" s="389"/>
      <c r="AN72" s="387" t="s">
        <v>93</v>
      </c>
      <c r="AO72" s="388"/>
      <c r="AP72" s="389"/>
      <c r="AQ72" s="387" t="s">
        <v>93</v>
      </c>
      <c r="AR72" s="388"/>
      <c r="AS72" s="386"/>
      <c r="AT72" s="387" t="s">
        <v>93</v>
      </c>
      <c r="AU72" s="388"/>
      <c r="AV72" s="389"/>
      <c r="AW72" s="387" t="s">
        <v>93</v>
      </c>
      <c r="AX72" s="388"/>
      <c r="AY72" s="389"/>
      <c r="AZ72" s="387" t="s">
        <v>93</v>
      </c>
      <c r="BA72" s="388"/>
      <c r="BB72" s="389"/>
      <c r="BC72" s="387" t="s">
        <v>93</v>
      </c>
      <c r="BD72" s="388"/>
      <c r="BE72" s="386"/>
      <c r="BF72" s="387" t="s">
        <v>93</v>
      </c>
      <c r="BG72" s="388"/>
      <c r="BH72" s="389"/>
      <c r="BI72" s="387" t="s">
        <v>93</v>
      </c>
      <c r="BJ72" s="388"/>
      <c r="BK72" s="389"/>
      <c r="BL72" s="387" t="s">
        <v>93</v>
      </c>
      <c r="BM72" s="388"/>
      <c r="BN72" s="389"/>
      <c r="BO72" s="387" t="s">
        <v>93</v>
      </c>
      <c r="BP72" s="388"/>
      <c r="BQ72" s="386"/>
      <c r="BR72" s="387" t="s">
        <v>93</v>
      </c>
      <c r="BS72" s="388"/>
      <c r="BT72" s="389"/>
      <c r="BU72" s="387" t="s">
        <v>93</v>
      </c>
      <c r="BV72" s="388"/>
      <c r="BW72" s="389"/>
      <c r="BX72" s="387" t="s">
        <v>93</v>
      </c>
      <c r="BY72" s="388"/>
      <c r="BZ72" s="389"/>
      <c r="CA72" s="387" t="s">
        <v>93</v>
      </c>
      <c r="CB72" s="388"/>
      <c r="CC72" s="156"/>
      <c r="CD72" s="156"/>
    </row>
    <row r="73" spans="1:82" ht="12.75" customHeight="1" thickBot="1">
      <c r="A73" s="792"/>
      <c r="B73" s="700"/>
      <c r="C73" s="701"/>
      <c r="D73" s="701"/>
      <c r="E73" s="715" t="s">
        <v>239</v>
      </c>
      <c r="F73" s="716"/>
      <c r="G73" s="716"/>
      <c r="H73" s="717"/>
      <c r="I73" s="392"/>
      <c r="J73" s="393" t="s">
        <v>93</v>
      </c>
      <c r="K73" s="394"/>
      <c r="L73" s="395"/>
      <c r="M73" s="393" t="s">
        <v>93</v>
      </c>
      <c r="N73" s="394"/>
      <c r="O73" s="395"/>
      <c r="P73" s="393" t="s">
        <v>93</v>
      </c>
      <c r="Q73" s="394"/>
      <c r="R73" s="395"/>
      <c r="S73" s="393" t="s">
        <v>93</v>
      </c>
      <c r="T73" s="394"/>
      <c r="U73" s="392"/>
      <c r="V73" s="393" t="s">
        <v>93</v>
      </c>
      <c r="W73" s="394"/>
      <c r="X73" s="395"/>
      <c r="Y73" s="393" t="s">
        <v>93</v>
      </c>
      <c r="Z73" s="394"/>
      <c r="AA73" s="395"/>
      <c r="AB73" s="393" t="s">
        <v>93</v>
      </c>
      <c r="AC73" s="394"/>
      <c r="AD73" s="395"/>
      <c r="AE73" s="393" t="s">
        <v>93</v>
      </c>
      <c r="AF73" s="394"/>
      <c r="AG73" s="392"/>
      <c r="AH73" s="393" t="s">
        <v>93</v>
      </c>
      <c r="AI73" s="394"/>
      <c r="AJ73" s="395"/>
      <c r="AK73" s="393" t="s">
        <v>93</v>
      </c>
      <c r="AL73" s="394"/>
      <c r="AM73" s="395"/>
      <c r="AN73" s="393" t="s">
        <v>93</v>
      </c>
      <c r="AO73" s="394"/>
      <c r="AP73" s="395"/>
      <c r="AQ73" s="393" t="s">
        <v>93</v>
      </c>
      <c r="AR73" s="394"/>
      <c r="AS73" s="392"/>
      <c r="AT73" s="393" t="s">
        <v>93</v>
      </c>
      <c r="AU73" s="394"/>
      <c r="AV73" s="395"/>
      <c r="AW73" s="393" t="s">
        <v>93</v>
      </c>
      <c r="AX73" s="394"/>
      <c r="AY73" s="395"/>
      <c r="AZ73" s="393" t="s">
        <v>93</v>
      </c>
      <c r="BA73" s="394"/>
      <c r="BB73" s="395"/>
      <c r="BC73" s="393" t="s">
        <v>93</v>
      </c>
      <c r="BD73" s="394"/>
      <c r="BE73" s="392"/>
      <c r="BF73" s="393" t="s">
        <v>93</v>
      </c>
      <c r="BG73" s="394"/>
      <c r="BH73" s="395"/>
      <c r="BI73" s="393" t="s">
        <v>93</v>
      </c>
      <c r="BJ73" s="394"/>
      <c r="BK73" s="395"/>
      <c r="BL73" s="393" t="s">
        <v>93</v>
      </c>
      <c r="BM73" s="394"/>
      <c r="BN73" s="395"/>
      <c r="BO73" s="393" t="s">
        <v>93</v>
      </c>
      <c r="BP73" s="394"/>
      <c r="BQ73" s="392"/>
      <c r="BR73" s="393" t="s">
        <v>93</v>
      </c>
      <c r="BS73" s="394"/>
      <c r="BT73" s="395"/>
      <c r="BU73" s="393" t="s">
        <v>93</v>
      </c>
      <c r="BV73" s="394"/>
      <c r="BW73" s="395"/>
      <c r="BX73" s="393" t="s">
        <v>93</v>
      </c>
      <c r="BY73" s="394"/>
      <c r="BZ73" s="395"/>
      <c r="CA73" s="393" t="s">
        <v>93</v>
      </c>
      <c r="CB73" s="394"/>
      <c r="CC73" s="156"/>
      <c r="CD73" s="156"/>
    </row>
    <row r="74" spans="1:82" ht="12.75" customHeight="1">
      <c r="A74" s="792"/>
      <c r="B74" s="396"/>
      <c r="C74" s="397" t="s">
        <v>109</v>
      </c>
      <c r="D74" s="398" t="s">
        <v>110</v>
      </c>
      <c r="E74" s="379"/>
      <c r="F74" s="696" t="s">
        <v>240</v>
      </c>
      <c r="G74" s="696"/>
      <c r="H74" s="380"/>
      <c r="I74" s="399">
        <f>J8+$H$6+I70</f>
        <v>10.61023804393675</v>
      </c>
      <c r="J74" s="400" t="s">
        <v>93</v>
      </c>
      <c r="K74" s="399">
        <f>K8+$H$7+K70</f>
        <v>0.4431753274</v>
      </c>
      <c r="L74" s="401">
        <f>M8+$H$6+L70</f>
        <v>10.48997941930675</v>
      </c>
      <c r="M74" s="400" t="s">
        <v>93</v>
      </c>
      <c r="N74" s="402">
        <f>N8+$H$7+N70</f>
        <v>0.4365011434</v>
      </c>
      <c r="O74" s="399">
        <f>P8+$H$6+O70</f>
        <v>10.165295905018752</v>
      </c>
      <c r="P74" s="400" t="s">
        <v>93</v>
      </c>
      <c r="Q74" s="399">
        <f>Q8+$H$7+Q70</f>
        <v>0.418862065</v>
      </c>
      <c r="R74" s="401">
        <f>S8+$H$6+R70</f>
        <v>9.882718542907002</v>
      </c>
      <c r="S74" s="400" t="s">
        <v>93</v>
      </c>
      <c r="T74" s="402">
        <f>T8+$H$7+T70</f>
        <v>0.40396239759999997</v>
      </c>
      <c r="U74" s="399">
        <f>V8+$H$6+U70</f>
        <v>9.786525720426999</v>
      </c>
      <c r="V74" s="400" t="s">
        <v>93</v>
      </c>
      <c r="W74" s="399">
        <f>W8+$H$7+W70</f>
        <v>0.3989863336</v>
      </c>
      <c r="X74" s="401">
        <f>Y8+$H$6+X70</f>
        <v>9.822597807051999</v>
      </c>
      <c r="Y74" s="400" t="s">
        <v>93</v>
      </c>
      <c r="Z74" s="402">
        <f>Z8+$H$7+Z70</f>
        <v>0.40084663359999995</v>
      </c>
      <c r="AA74" s="399">
        <f>AB8+$H$6+AA70</f>
        <v>10.255483607500002</v>
      </c>
      <c r="AB74" s="400" t="s">
        <v>93</v>
      </c>
      <c r="AC74" s="399">
        <f>AC8+$H$7+AC70</f>
        <v>0.423706</v>
      </c>
      <c r="AD74" s="401">
        <f>AE8+$H$6+AD70</f>
        <v>10.586186082418752</v>
      </c>
      <c r="AE74" s="400" t="s">
        <v>93</v>
      </c>
      <c r="AF74" s="402">
        <f>AF8+$H$7+AF70</f>
        <v>0.44183438500000005</v>
      </c>
      <c r="AG74" s="399">
        <f>AH8+$H$6+AG70</f>
        <v>11.10332932453675</v>
      </c>
      <c r="AH74" s="400" t="s">
        <v>93</v>
      </c>
      <c r="AI74" s="399">
        <f>AI8+$H$7+AI70</f>
        <v>0.47133740739999996</v>
      </c>
      <c r="AJ74" s="401">
        <f>AK8+$H$6+AJ70</f>
        <v>11.548356814018751</v>
      </c>
      <c r="AK74" s="400" t="s">
        <v>93</v>
      </c>
      <c r="AL74" s="402">
        <f>AL8+$H$7+AL70</f>
        <v>0.49785326500000004</v>
      </c>
      <c r="AM74" s="399">
        <f>AN8+$H$6+AM70</f>
        <v>11.879146717075</v>
      </c>
      <c r="AN74" s="400" t="s">
        <v>93</v>
      </c>
      <c r="AO74" s="399">
        <f>AO8+$H$7+AO70</f>
        <v>0.5182378599999999</v>
      </c>
      <c r="AP74" s="401">
        <f>AQ8+$H$6+AP70</f>
        <v>11.74081367317075</v>
      </c>
      <c r="AQ74" s="400" t="s">
        <v>93</v>
      </c>
      <c r="AR74" s="402">
        <f>AR8+$H$7+AR70</f>
        <v>0.5096431786</v>
      </c>
      <c r="AS74" s="399">
        <f>AT8+$H$6+AS70</f>
        <v>11.47618744372075</v>
      </c>
      <c r="AT74" s="400" t="s">
        <v>93</v>
      </c>
      <c r="AU74" s="399">
        <f>AU8+$H$7+AU70</f>
        <v>0.4934824186</v>
      </c>
      <c r="AV74" s="401">
        <f>AW8+$H$6+AV70</f>
        <v>11.64458429722675</v>
      </c>
      <c r="AW74" s="400" t="s">
        <v>93</v>
      </c>
      <c r="AX74" s="402">
        <f>AX8+$H$7+AX70</f>
        <v>0.5037237994</v>
      </c>
      <c r="AY74" s="399">
        <f>AZ8+$H$6+AY70</f>
        <v>11.71775854610519</v>
      </c>
      <c r="AZ74" s="400" t="s">
        <v>93</v>
      </c>
      <c r="BA74" s="399">
        <f>BA8+$H$7+BA70</f>
        <v>0.50822054465</v>
      </c>
      <c r="BB74" s="401">
        <f>BC8+$H$6+BB70</f>
        <v>11.41604711509075</v>
      </c>
      <c r="BC74" s="400" t="s">
        <v>93</v>
      </c>
      <c r="BD74" s="402">
        <f>BD8+$H$7+BD70</f>
        <v>0.48986103459999997</v>
      </c>
      <c r="BE74" s="399">
        <f>BF8+$H$6+BE70</f>
        <v>11.241644343088003</v>
      </c>
      <c r="BF74" s="400" t="s">
        <v>93</v>
      </c>
      <c r="BG74" s="399">
        <f>BG8+$H$7+BG70</f>
        <v>0.4794669184000001</v>
      </c>
      <c r="BH74" s="401">
        <f>BI8+$H$6+BH70</f>
        <v>11.097315716799999</v>
      </c>
      <c r="BI74" s="400" t="s">
        <v>93</v>
      </c>
      <c r="BJ74" s="402">
        <f>BJ8+$H$7+BJ70</f>
        <v>0.4709862399999999</v>
      </c>
      <c r="BK74" s="399">
        <f>BL8+$H$6+BK70</f>
        <v>10.989072041827002</v>
      </c>
      <c r="BL74" s="400" t="s">
        <v>93</v>
      </c>
      <c r="BM74" s="399">
        <f>BM8+$H$7+BM70</f>
        <v>0.46469785360000004</v>
      </c>
      <c r="BN74" s="401">
        <f>BO8+$H$6+BN70</f>
        <v>10.730499625966752</v>
      </c>
      <c r="BO74" s="400" t="s">
        <v>93</v>
      </c>
      <c r="BP74" s="402">
        <f>BP8+$H$7+BP70</f>
        <v>0.4499258314000001</v>
      </c>
      <c r="BQ74" s="399">
        <f>BR8+$H$6+BQ70</f>
        <v>10.81368228371919</v>
      </c>
      <c r="BR74" s="400" t="s">
        <v>93</v>
      </c>
      <c r="BS74" s="399">
        <f>BS8+$H$7+BS70</f>
        <v>0.45463957985000014</v>
      </c>
      <c r="BT74" s="401">
        <f>BU8+$H$6+BT70</f>
        <v>10.92392654031419</v>
      </c>
      <c r="BU74" s="400" t="s">
        <v>93</v>
      </c>
      <c r="BV74" s="402">
        <f>BV8+$H$7+BV70</f>
        <v>0.46094297585</v>
      </c>
      <c r="BW74" s="399">
        <f>BX8+$H$6+BW70</f>
        <v>11.025153000652</v>
      </c>
      <c r="BX74" s="400" t="s">
        <v>93</v>
      </c>
      <c r="BY74" s="399">
        <f>BY8+$H$7+BY70</f>
        <v>0.4667871136</v>
      </c>
      <c r="BZ74" s="401">
        <f>CA8+$H$6+BZ70</f>
        <v>11.10332932453675</v>
      </c>
      <c r="CA74" s="400" t="s">
        <v>93</v>
      </c>
      <c r="CB74" s="402">
        <f>CB8+$H$7+CB70</f>
        <v>0.47133740739999996</v>
      </c>
      <c r="CC74" s="156"/>
      <c r="CD74" s="156"/>
    </row>
    <row r="75" spans="1:82" ht="12.75" customHeight="1">
      <c r="A75" s="792"/>
      <c r="B75" s="403" t="s">
        <v>111</v>
      </c>
      <c r="C75" s="404">
        <v>10.6</v>
      </c>
      <c r="D75" s="405">
        <v>0.1643</v>
      </c>
      <c r="E75" s="384"/>
      <c r="F75" s="697" t="s">
        <v>241</v>
      </c>
      <c r="G75" s="697"/>
      <c r="H75" s="385"/>
      <c r="I75" s="386">
        <f>J12+$H$10+I71</f>
        <v>6.8445900020543995</v>
      </c>
      <c r="J75" s="387" t="s">
        <v>93</v>
      </c>
      <c r="K75" s="386">
        <f>K12+$H$11+K71</f>
        <v>0.31182595824</v>
      </c>
      <c r="L75" s="389">
        <f>M12+$H$10+L71</f>
        <v>6.9647579034624</v>
      </c>
      <c r="M75" s="387" t="s">
        <v>93</v>
      </c>
      <c r="N75" s="388">
        <f>N12+$H$11+N71</f>
        <v>0.31609749504</v>
      </c>
      <c r="O75" s="386">
        <f>P12+$H$10+O71</f>
        <v>6.7003924017984</v>
      </c>
      <c r="P75" s="387" t="s">
        <v>93</v>
      </c>
      <c r="Q75" s="386">
        <f>Q12+$H$11+Q71</f>
        <v>0.30679886064</v>
      </c>
      <c r="R75" s="389">
        <f>S12+$H$10+R71</f>
        <v>6.7064005506036</v>
      </c>
      <c r="S75" s="387" t="s">
        <v>93</v>
      </c>
      <c r="T75" s="388">
        <f>T12+$H$11+T71</f>
        <v>0.30700617231</v>
      </c>
      <c r="U75" s="386">
        <f>V12+$H$10+U71</f>
        <v>6.670351768040399</v>
      </c>
      <c r="V75" s="387" t="s">
        <v>93</v>
      </c>
      <c r="W75" s="386">
        <f>W12+$H$11+W71</f>
        <v>0.30576510759</v>
      </c>
      <c r="X75" s="389">
        <f>Y12+$H$10+X71</f>
        <v>6.7064005506035995</v>
      </c>
      <c r="Y75" s="387" t="s">
        <v>93</v>
      </c>
      <c r="Z75" s="388">
        <f>Z12+$H$11+Z71</f>
        <v>0.30700617231</v>
      </c>
      <c r="AA75" s="386">
        <f>AB12+$H$10+AA71</f>
        <v>6.8986651938036</v>
      </c>
      <c r="AB75" s="387" t="s">
        <v>93</v>
      </c>
      <c r="AC75" s="386">
        <f>AC12+$H$11+AC71</f>
        <v>0.31373889231</v>
      </c>
      <c r="AD75" s="389">
        <f>AE12+$H$10+AD71</f>
        <v>6.988791836601599</v>
      </c>
      <c r="AE75" s="387" t="s">
        <v>93</v>
      </c>
      <c r="AF75" s="388">
        <f>AF12+$H$11+AF71</f>
        <v>0.31696077935999994</v>
      </c>
      <c r="AG75" s="386">
        <f>AH12+$H$10+AG71</f>
        <v>7.3192703445876</v>
      </c>
      <c r="AH75" s="387" t="s">
        <v>93</v>
      </c>
      <c r="AI75" s="386">
        <f>AI12+$H$11+AI71</f>
        <v>0.32913437871</v>
      </c>
      <c r="AJ75" s="389">
        <f>AK12+$H$10+AJ71</f>
        <v>7.6377524914176</v>
      </c>
      <c r="AK75" s="387" t="s">
        <v>93</v>
      </c>
      <c r="AL75" s="388">
        <f>AL12+$H$11+AL71</f>
        <v>0.34140055296</v>
      </c>
      <c r="AM75" s="386">
        <f>AN12+$H$10+AM71</f>
        <v>7.6617897178944</v>
      </c>
      <c r="AN75" s="387" t="s">
        <v>93</v>
      </c>
      <c r="AO75" s="386">
        <f>AO12+$H$11+AO71</f>
        <v>0.34234762224000004</v>
      </c>
      <c r="AP75" s="389">
        <f>AQ12+$H$10+AP71</f>
        <v>7.661789717894399</v>
      </c>
      <c r="AQ75" s="387" t="s">
        <v>93</v>
      </c>
      <c r="AR75" s="388">
        <f>AR12+$H$11+AR71</f>
        <v>0.3423476222399999</v>
      </c>
      <c r="AS75" s="386">
        <f>AT12+$H$10+AS71</f>
        <v>7.61371538256</v>
      </c>
      <c r="AT75" s="387" t="s">
        <v>93</v>
      </c>
      <c r="AU75" s="386">
        <f>AU12+$H$11+AU71</f>
        <v>0.340456476</v>
      </c>
      <c r="AV75" s="389">
        <f>AW12+$H$10+AV71</f>
        <v>7.745920936814401</v>
      </c>
      <c r="AW75" s="387" t="s">
        <v>93</v>
      </c>
      <c r="AX75" s="388">
        <f>AX12+$H$11+AX71</f>
        <v>0.3456859292400001</v>
      </c>
      <c r="AY75" s="386">
        <f>AZ12+$H$10+AY71</f>
        <v>7.739911516251599</v>
      </c>
      <c r="AZ75" s="387" t="s">
        <v>93</v>
      </c>
      <c r="BA75" s="386">
        <f>BA12+$H$11+BA71</f>
        <v>0.34544626310999993</v>
      </c>
      <c r="BB75" s="389">
        <f>BC12+$H$10+BB71</f>
        <v>7.7278926971796</v>
      </c>
      <c r="BC75" s="387" t="s">
        <v>93</v>
      </c>
      <c r="BD75" s="388">
        <f>BD12+$H$11+BD71</f>
        <v>0.34496749191</v>
      </c>
      <c r="BE75" s="386">
        <f>BF12+$H$10+BE71</f>
        <v>7.3913777015124005</v>
      </c>
      <c r="BF75" s="387" t="s">
        <v>93</v>
      </c>
      <c r="BG75" s="386">
        <f>BG12+$H$11+BG71</f>
        <v>0.33186561879</v>
      </c>
      <c r="BH75" s="389">
        <f>BI12+$H$10+BH71</f>
        <v>7.2651905215824</v>
      </c>
      <c r="BI75" s="387" t="s">
        <v>93</v>
      </c>
      <c r="BJ75" s="388">
        <f>BJ12+$H$11+BJ71</f>
        <v>0.32710362204</v>
      </c>
      <c r="BK75" s="386">
        <f>BL12+$H$10+BK71</f>
        <v>7.0899359275749</v>
      </c>
      <c r="BL75" s="387" t="s">
        <v>93</v>
      </c>
      <c r="BM75" s="386">
        <f>BM12+$H$11+BM71</f>
        <v>0.3206265609775</v>
      </c>
      <c r="BN75" s="389">
        <f>BO12+$H$10+BN71</f>
        <v>6.8205567746304</v>
      </c>
      <c r="BO75" s="387" t="s">
        <v>93</v>
      </c>
      <c r="BP75" s="388">
        <f>BP12+$H$11+BP71</f>
        <v>0.31098062783999997</v>
      </c>
      <c r="BQ75" s="386">
        <f>BR12+$H$10+BQ71</f>
        <v>6.9347156524404</v>
      </c>
      <c r="BR75" s="387" t="s">
        <v>93</v>
      </c>
      <c r="BS75" s="386">
        <f>BS12+$H$11+BS71</f>
        <v>0.31502259759</v>
      </c>
      <c r="BT75" s="389">
        <f>BU12+$H$10+BT71</f>
        <v>7.042868616209999</v>
      </c>
      <c r="BU75" s="387" t="s">
        <v>93</v>
      </c>
      <c r="BV75" s="388">
        <f>BV12+$H$11+BV71</f>
        <v>0.31891410974999995</v>
      </c>
      <c r="BW75" s="386">
        <f>BX12+$H$10+BW71</f>
        <v>7.012825887359999</v>
      </c>
      <c r="BX75" s="387" t="s">
        <v>93</v>
      </c>
      <c r="BY75" s="386">
        <f>BY12+$H$11+BY71</f>
        <v>0.31782705599999994</v>
      </c>
      <c r="BZ75" s="389">
        <f>CA12+$H$10+BZ71</f>
        <v>7.024842956846401</v>
      </c>
      <c r="CA75" s="387" t="s">
        <v>93</v>
      </c>
      <c r="CB75" s="388">
        <f>CB12+$H$11+CB71</f>
        <v>0.31826131644</v>
      </c>
      <c r="CC75" s="156"/>
      <c r="CD75" s="156"/>
    </row>
    <row r="76" spans="1:82" ht="12.75" customHeight="1" thickBot="1">
      <c r="A76" s="792"/>
      <c r="B76" s="406" t="s">
        <v>112</v>
      </c>
      <c r="C76" s="407">
        <v>10.39</v>
      </c>
      <c r="D76" s="408">
        <v>0.16336</v>
      </c>
      <c r="E76" s="384"/>
      <c r="F76" s="698" t="s">
        <v>242</v>
      </c>
      <c r="G76" s="698"/>
      <c r="H76" s="385"/>
      <c r="I76" s="386"/>
      <c r="J76" s="387" t="s">
        <v>93</v>
      </c>
      <c r="K76" s="386"/>
      <c r="L76" s="389"/>
      <c r="M76" s="387" t="s">
        <v>93</v>
      </c>
      <c r="N76" s="388"/>
      <c r="O76" s="386"/>
      <c r="P76" s="387" t="s">
        <v>93</v>
      </c>
      <c r="Q76" s="386"/>
      <c r="R76" s="389"/>
      <c r="S76" s="387" t="s">
        <v>93</v>
      </c>
      <c r="T76" s="388"/>
      <c r="U76" s="386"/>
      <c r="V76" s="387" t="s">
        <v>93</v>
      </c>
      <c r="W76" s="386"/>
      <c r="X76" s="389"/>
      <c r="Y76" s="387" t="s">
        <v>93</v>
      </c>
      <c r="Z76" s="388"/>
      <c r="AA76" s="386"/>
      <c r="AB76" s="387" t="s">
        <v>93</v>
      </c>
      <c r="AC76" s="386"/>
      <c r="AD76" s="389"/>
      <c r="AE76" s="387" t="s">
        <v>93</v>
      </c>
      <c r="AF76" s="388"/>
      <c r="AG76" s="386"/>
      <c r="AH76" s="387" t="s">
        <v>93</v>
      </c>
      <c r="AI76" s="386"/>
      <c r="AJ76" s="389"/>
      <c r="AK76" s="387" t="s">
        <v>93</v>
      </c>
      <c r="AL76" s="388"/>
      <c r="AM76" s="386"/>
      <c r="AN76" s="387" t="s">
        <v>93</v>
      </c>
      <c r="AO76" s="386"/>
      <c r="AP76" s="389"/>
      <c r="AQ76" s="387" t="s">
        <v>93</v>
      </c>
      <c r="AR76" s="388"/>
      <c r="AS76" s="386"/>
      <c r="AT76" s="387" t="s">
        <v>93</v>
      </c>
      <c r="AU76" s="386"/>
      <c r="AV76" s="389"/>
      <c r="AW76" s="387" t="s">
        <v>93</v>
      </c>
      <c r="AX76" s="388"/>
      <c r="AY76" s="386"/>
      <c r="AZ76" s="387" t="s">
        <v>93</v>
      </c>
      <c r="BA76" s="386"/>
      <c r="BB76" s="389"/>
      <c r="BC76" s="387" t="s">
        <v>93</v>
      </c>
      <c r="BD76" s="388"/>
      <c r="BE76" s="386"/>
      <c r="BF76" s="387" t="s">
        <v>93</v>
      </c>
      <c r="BG76" s="386"/>
      <c r="BH76" s="389"/>
      <c r="BI76" s="387" t="s">
        <v>93</v>
      </c>
      <c r="BJ76" s="388"/>
      <c r="BK76" s="386"/>
      <c r="BL76" s="387" t="s">
        <v>93</v>
      </c>
      <c r="BM76" s="386"/>
      <c r="BN76" s="389"/>
      <c r="BO76" s="387" t="s">
        <v>93</v>
      </c>
      <c r="BP76" s="388"/>
      <c r="BQ76" s="386"/>
      <c r="BR76" s="387" t="s">
        <v>93</v>
      </c>
      <c r="BS76" s="386"/>
      <c r="BT76" s="389"/>
      <c r="BU76" s="387" t="s">
        <v>93</v>
      </c>
      <c r="BV76" s="388"/>
      <c r="BW76" s="386"/>
      <c r="BX76" s="387" t="s">
        <v>93</v>
      </c>
      <c r="BY76" s="386"/>
      <c r="BZ76" s="389"/>
      <c r="CA76" s="387" t="s">
        <v>93</v>
      </c>
      <c r="CB76" s="388"/>
      <c r="CC76" s="156"/>
      <c r="CD76" s="156"/>
    </row>
    <row r="77" spans="1:82" ht="12.75" customHeight="1" thickBot="1">
      <c r="A77" s="792"/>
      <c r="B77" s="229"/>
      <c r="C77" s="230"/>
      <c r="D77" s="231"/>
      <c r="E77" s="390"/>
      <c r="F77" s="699" t="s">
        <v>243</v>
      </c>
      <c r="G77" s="699"/>
      <c r="H77" s="391"/>
      <c r="I77" s="409"/>
      <c r="J77" s="410" t="s">
        <v>93</v>
      </c>
      <c r="K77" s="409"/>
      <c r="L77" s="411"/>
      <c r="M77" s="410" t="s">
        <v>93</v>
      </c>
      <c r="N77" s="412"/>
      <c r="O77" s="409"/>
      <c r="P77" s="410" t="s">
        <v>93</v>
      </c>
      <c r="Q77" s="409"/>
      <c r="R77" s="411"/>
      <c r="S77" s="410" t="s">
        <v>93</v>
      </c>
      <c r="T77" s="412"/>
      <c r="U77" s="409"/>
      <c r="V77" s="410" t="s">
        <v>93</v>
      </c>
      <c r="W77" s="409"/>
      <c r="X77" s="411"/>
      <c r="Y77" s="410" t="s">
        <v>93</v>
      </c>
      <c r="Z77" s="412"/>
      <c r="AA77" s="409"/>
      <c r="AB77" s="410" t="s">
        <v>93</v>
      </c>
      <c r="AC77" s="409"/>
      <c r="AD77" s="411"/>
      <c r="AE77" s="410" t="s">
        <v>93</v>
      </c>
      <c r="AF77" s="412"/>
      <c r="AG77" s="409"/>
      <c r="AH77" s="410" t="s">
        <v>93</v>
      </c>
      <c r="AI77" s="409"/>
      <c r="AJ77" s="411"/>
      <c r="AK77" s="410" t="s">
        <v>93</v>
      </c>
      <c r="AL77" s="412"/>
      <c r="AM77" s="409"/>
      <c r="AN77" s="410" t="s">
        <v>93</v>
      </c>
      <c r="AO77" s="409"/>
      <c r="AP77" s="411"/>
      <c r="AQ77" s="410" t="s">
        <v>93</v>
      </c>
      <c r="AR77" s="412"/>
      <c r="AS77" s="409"/>
      <c r="AT77" s="410" t="s">
        <v>93</v>
      </c>
      <c r="AU77" s="409"/>
      <c r="AV77" s="411"/>
      <c r="AW77" s="410" t="s">
        <v>93</v>
      </c>
      <c r="AX77" s="412"/>
      <c r="AY77" s="409"/>
      <c r="AZ77" s="410" t="s">
        <v>93</v>
      </c>
      <c r="BA77" s="409"/>
      <c r="BB77" s="411"/>
      <c r="BC77" s="410" t="s">
        <v>93</v>
      </c>
      <c r="BD77" s="412"/>
      <c r="BE77" s="409"/>
      <c r="BF77" s="410" t="s">
        <v>93</v>
      </c>
      <c r="BG77" s="409"/>
      <c r="BH77" s="411"/>
      <c r="BI77" s="410" t="s">
        <v>93</v>
      </c>
      <c r="BJ77" s="412"/>
      <c r="BK77" s="409"/>
      <c r="BL77" s="410" t="s">
        <v>93</v>
      </c>
      <c r="BM77" s="409"/>
      <c r="BN77" s="411"/>
      <c r="BO77" s="410" t="s">
        <v>93</v>
      </c>
      <c r="BP77" s="412"/>
      <c r="BQ77" s="409"/>
      <c r="BR77" s="410" t="s">
        <v>93</v>
      </c>
      <c r="BS77" s="409"/>
      <c r="BT77" s="411"/>
      <c r="BU77" s="410" t="s">
        <v>93</v>
      </c>
      <c r="BV77" s="412"/>
      <c r="BW77" s="409"/>
      <c r="BX77" s="410" t="s">
        <v>93</v>
      </c>
      <c r="BY77" s="409"/>
      <c r="BZ77" s="411"/>
      <c r="CA77" s="410" t="s">
        <v>93</v>
      </c>
      <c r="CB77" s="412"/>
      <c r="CC77" s="156"/>
      <c r="CD77" s="156"/>
    </row>
    <row r="78" spans="1:82" ht="12.75" customHeight="1" thickBot="1">
      <c r="A78" s="792"/>
      <c r="B78" s="700"/>
      <c r="C78" s="701"/>
      <c r="D78" s="702"/>
      <c r="E78" s="703" t="s">
        <v>244</v>
      </c>
      <c r="F78" s="703"/>
      <c r="G78" s="703"/>
      <c r="H78" s="704"/>
      <c r="I78" s="226">
        <f>I74+I75</f>
        <v>17.45482804599115</v>
      </c>
      <c r="J78" s="413" t="s">
        <v>93</v>
      </c>
      <c r="K78" s="227">
        <f>K74+K75</f>
        <v>0.7550012856399999</v>
      </c>
      <c r="L78" s="226">
        <f>L74+L75</f>
        <v>17.454737322769148</v>
      </c>
      <c r="M78" s="413" t="s">
        <v>93</v>
      </c>
      <c r="N78" s="227">
        <f>N74+N75</f>
        <v>0.7525986384400001</v>
      </c>
      <c r="O78" s="226">
        <f>O74+O75</f>
        <v>16.86568830681715</v>
      </c>
      <c r="P78" s="413" t="s">
        <v>93</v>
      </c>
      <c r="Q78" s="227">
        <f>Q74+Q75</f>
        <v>0.72566092564</v>
      </c>
      <c r="R78" s="226">
        <f>R74+R75</f>
        <v>16.589119093510604</v>
      </c>
      <c r="S78" s="413" t="s">
        <v>93</v>
      </c>
      <c r="T78" s="227">
        <f>T74+T75</f>
        <v>0.7109685699099999</v>
      </c>
      <c r="U78" s="226">
        <f>U74+U75</f>
        <v>16.4568774884674</v>
      </c>
      <c r="V78" s="413" t="s">
        <v>93</v>
      </c>
      <c r="W78" s="227">
        <f>W74+W75</f>
        <v>0.70475144119</v>
      </c>
      <c r="X78" s="226">
        <f>X74+X75</f>
        <v>16.5289983576556</v>
      </c>
      <c r="Y78" s="413" t="s">
        <v>93</v>
      </c>
      <c r="Z78" s="227">
        <f>Z74+Z75</f>
        <v>0.70785280591</v>
      </c>
      <c r="AA78" s="226">
        <f>AA74+AA75</f>
        <v>17.154148801303602</v>
      </c>
      <c r="AB78" s="413" t="s">
        <v>93</v>
      </c>
      <c r="AC78" s="227">
        <f>AC74+AC75</f>
        <v>0.7374448923100001</v>
      </c>
      <c r="AD78" s="226">
        <f>AD74+AD75</f>
        <v>17.574977919020352</v>
      </c>
      <c r="AE78" s="413" t="s">
        <v>93</v>
      </c>
      <c r="AF78" s="227">
        <f>AF74+AF75</f>
        <v>0.7587951643599999</v>
      </c>
      <c r="AG78" s="226">
        <f>AG74+AG75</f>
        <v>18.42259966912435</v>
      </c>
      <c r="AH78" s="413" t="s">
        <v>93</v>
      </c>
      <c r="AI78" s="227">
        <f>AI74+AI75</f>
        <v>0.8004717861099999</v>
      </c>
      <c r="AJ78" s="226">
        <f>AJ74+AJ75</f>
        <v>19.18610930543635</v>
      </c>
      <c r="AK78" s="413" t="s">
        <v>93</v>
      </c>
      <c r="AL78" s="227">
        <f>AL74+AL75</f>
        <v>0.83925381796</v>
      </c>
      <c r="AM78" s="226">
        <f>AM74+AM75</f>
        <v>19.5409364349694</v>
      </c>
      <c r="AN78" s="413" t="s">
        <v>93</v>
      </c>
      <c r="AO78" s="227">
        <f>AO74+AO75</f>
        <v>0.86058548224</v>
      </c>
      <c r="AP78" s="226">
        <f>AP74+AP75</f>
        <v>19.40260339106515</v>
      </c>
      <c r="AQ78" s="413" t="s">
        <v>93</v>
      </c>
      <c r="AR78" s="227">
        <f>AR74+AR75</f>
        <v>0.8519908008399999</v>
      </c>
      <c r="AS78" s="226">
        <f>AS74+AS75</f>
        <v>19.08990282628075</v>
      </c>
      <c r="AT78" s="413" t="s">
        <v>93</v>
      </c>
      <c r="AU78" s="227">
        <f>AU74+AU75</f>
        <v>0.8339388945999999</v>
      </c>
      <c r="AV78" s="226">
        <f>AV74+AV75</f>
        <v>19.39050523404115</v>
      </c>
      <c r="AW78" s="413" t="s">
        <v>93</v>
      </c>
      <c r="AX78" s="227">
        <f>AX74+AX75</f>
        <v>0.8494097286400001</v>
      </c>
      <c r="AY78" s="226">
        <f>AY74+AY75</f>
        <v>19.45767006235679</v>
      </c>
      <c r="AZ78" s="413" t="s">
        <v>93</v>
      </c>
      <c r="BA78" s="227">
        <f>BA74+BA75</f>
        <v>0.8536668077599999</v>
      </c>
      <c r="BB78" s="226">
        <f>BB74+BB75</f>
        <v>19.14393981227035</v>
      </c>
      <c r="BC78" s="413" t="s">
        <v>93</v>
      </c>
      <c r="BD78" s="227">
        <f>BD74+BD75</f>
        <v>0.83482852651</v>
      </c>
      <c r="BE78" s="226">
        <f>BE74+BE75</f>
        <v>18.633022044600402</v>
      </c>
      <c r="BF78" s="413" t="s">
        <v>93</v>
      </c>
      <c r="BG78" s="227">
        <f>BG74+BG75</f>
        <v>0.8113325371900001</v>
      </c>
      <c r="BH78" s="226">
        <f>BH74+BH75</f>
        <v>18.362506238382398</v>
      </c>
      <c r="BI78" s="413" t="s">
        <v>93</v>
      </c>
      <c r="BJ78" s="227">
        <f>BJ74+BJ75</f>
        <v>0.7980898620399999</v>
      </c>
      <c r="BK78" s="226">
        <f>BK74+BK75</f>
        <v>18.079007969401903</v>
      </c>
      <c r="BL78" s="413" t="s">
        <v>93</v>
      </c>
      <c r="BM78" s="227">
        <f>BM74+BM75</f>
        <v>0.7853244145775</v>
      </c>
      <c r="BN78" s="226">
        <f>BN74+BN75</f>
        <v>17.55105640059715</v>
      </c>
      <c r="BO78" s="413" t="s">
        <v>93</v>
      </c>
      <c r="BP78" s="227">
        <f>BP74+BP75</f>
        <v>0.7609064592400001</v>
      </c>
      <c r="BQ78" s="226">
        <f>BQ74+BQ75</f>
        <v>17.74839793615959</v>
      </c>
      <c r="BR78" s="413" t="s">
        <v>93</v>
      </c>
      <c r="BS78" s="227">
        <f>BS74+BS75</f>
        <v>0.7696621774400001</v>
      </c>
      <c r="BT78" s="226">
        <f>BT74+BT75</f>
        <v>17.96679515652419</v>
      </c>
      <c r="BU78" s="413" t="s">
        <v>93</v>
      </c>
      <c r="BV78" s="227">
        <f>BV74+BV75</f>
        <v>0.7798570856</v>
      </c>
      <c r="BW78" s="226">
        <f>BW74+BW75</f>
        <v>18.037978888012</v>
      </c>
      <c r="BX78" s="413" t="s">
        <v>93</v>
      </c>
      <c r="BY78" s="227">
        <f>BY74+BY75</f>
        <v>0.7846141696</v>
      </c>
      <c r="BZ78" s="226">
        <f>BZ74+BZ75</f>
        <v>18.12817228138315</v>
      </c>
      <c r="CA78" s="413" t="s">
        <v>93</v>
      </c>
      <c r="CB78" s="227">
        <f>CB74+CB75</f>
        <v>0.78959872384</v>
      </c>
      <c r="CC78" s="156"/>
      <c r="CD78" s="156"/>
    </row>
    <row r="79" spans="1:80" ht="12.75" customHeight="1" thickBot="1">
      <c r="A79" s="792"/>
      <c r="B79" s="414"/>
      <c r="C79" s="415"/>
      <c r="D79" s="416"/>
      <c r="E79" s="694" t="s">
        <v>100</v>
      </c>
      <c r="F79" s="694"/>
      <c r="G79" s="694"/>
      <c r="H79" s="695"/>
      <c r="I79" s="689" t="s">
        <v>245</v>
      </c>
      <c r="J79" s="689"/>
      <c r="K79" s="689"/>
      <c r="L79" s="689" t="s">
        <v>245</v>
      </c>
      <c r="M79" s="689"/>
      <c r="N79" s="689"/>
      <c r="O79" s="689" t="s">
        <v>245</v>
      </c>
      <c r="P79" s="689"/>
      <c r="Q79" s="689"/>
      <c r="R79" s="689" t="s">
        <v>245</v>
      </c>
      <c r="S79" s="689"/>
      <c r="T79" s="689"/>
      <c r="U79" s="689" t="s">
        <v>245</v>
      </c>
      <c r="V79" s="689"/>
      <c r="W79" s="689"/>
      <c r="X79" s="689" t="s">
        <v>245</v>
      </c>
      <c r="Y79" s="689"/>
      <c r="Z79" s="689"/>
      <c r="AA79" s="689" t="s">
        <v>245</v>
      </c>
      <c r="AB79" s="689"/>
      <c r="AC79" s="689"/>
      <c r="AD79" s="689" t="s">
        <v>246</v>
      </c>
      <c r="AE79" s="689"/>
      <c r="AF79" s="689"/>
      <c r="AG79" s="689" t="s">
        <v>246</v>
      </c>
      <c r="AH79" s="689"/>
      <c r="AI79" s="689"/>
      <c r="AJ79" s="689" t="s">
        <v>246</v>
      </c>
      <c r="AK79" s="689"/>
      <c r="AL79" s="689"/>
      <c r="AM79" s="689" t="s">
        <v>246</v>
      </c>
      <c r="AN79" s="689"/>
      <c r="AO79" s="689"/>
      <c r="AP79" s="689" t="s">
        <v>246</v>
      </c>
      <c r="AQ79" s="689"/>
      <c r="AR79" s="689"/>
      <c r="AS79" s="689" t="s">
        <v>246</v>
      </c>
      <c r="AT79" s="689"/>
      <c r="AU79" s="689"/>
      <c r="AV79" s="689" t="s">
        <v>246</v>
      </c>
      <c r="AW79" s="689"/>
      <c r="AX79" s="689"/>
      <c r="AY79" s="689" t="s">
        <v>246</v>
      </c>
      <c r="AZ79" s="689"/>
      <c r="BA79" s="689"/>
      <c r="BB79" s="689" t="s">
        <v>246</v>
      </c>
      <c r="BC79" s="689"/>
      <c r="BD79" s="689"/>
      <c r="BE79" s="689" t="s">
        <v>246</v>
      </c>
      <c r="BF79" s="689"/>
      <c r="BG79" s="689"/>
      <c r="BH79" s="689" t="s">
        <v>246</v>
      </c>
      <c r="BI79" s="689"/>
      <c r="BJ79" s="689"/>
      <c r="BK79" s="689" t="s">
        <v>246</v>
      </c>
      <c r="BL79" s="689"/>
      <c r="BM79" s="689"/>
      <c r="BN79" s="689" t="s">
        <v>247</v>
      </c>
      <c r="BO79" s="689"/>
      <c r="BP79" s="689"/>
      <c r="BQ79" s="689" t="s">
        <v>247</v>
      </c>
      <c r="BR79" s="689"/>
      <c r="BS79" s="689"/>
      <c r="BT79" s="689" t="s">
        <v>247</v>
      </c>
      <c r="BU79" s="689"/>
      <c r="BV79" s="689"/>
      <c r="BW79" s="689" t="s">
        <v>247</v>
      </c>
      <c r="BX79" s="689"/>
      <c r="BY79" s="689"/>
      <c r="BZ79" s="689" t="s">
        <v>247</v>
      </c>
      <c r="CA79" s="689"/>
      <c r="CB79" s="689"/>
    </row>
    <row r="80" spans="1:20" ht="12.75" customHeight="1" thickBot="1">
      <c r="A80" s="793"/>
      <c r="B80" s="690" t="s">
        <v>101</v>
      </c>
      <c r="C80" s="691"/>
      <c r="D80" s="691"/>
      <c r="E80" s="692"/>
      <c r="F80" s="692"/>
      <c r="G80" s="692"/>
      <c r="H80" s="692"/>
      <c r="I80" s="692"/>
      <c r="J80" s="692"/>
      <c r="K80" s="692"/>
      <c r="L80" s="692"/>
      <c r="M80" s="692"/>
      <c r="N80" s="692"/>
      <c r="O80" s="692"/>
      <c r="P80" s="692"/>
      <c r="Q80" s="692"/>
      <c r="R80" s="692"/>
      <c r="S80" s="692"/>
      <c r="T80" s="693"/>
    </row>
  </sheetData>
  <sheetProtection/>
  <mergeCells count="268">
    <mergeCell ref="A1:CE2"/>
    <mergeCell ref="A3:A80"/>
    <mergeCell ref="B3:D5"/>
    <mergeCell ref="E3:F5"/>
    <mergeCell ref="G3:H5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B6:B20"/>
    <mergeCell ref="E6:F6"/>
    <mergeCell ref="E7:F7"/>
    <mergeCell ref="E8:F8"/>
    <mergeCell ref="E9:F9"/>
    <mergeCell ref="G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BN9:BP9"/>
    <mergeCell ref="BQ9:BS9"/>
    <mergeCell ref="AJ9:AL9"/>
    <mergeCell ref="AM9:AO9"/>
    <mergeCell ref="AP9:AR9"/>
    <mergeCell ref="AS9:AU9"/>
    <mergeCell ref="AV9:AX9"/>
    <mergeCell ref="AY9:BA9"/>
    <mergeCell ref="BT9:BV9"/>
    <mergeCell ref="BW9:BY9"/>
    <mergeCell ref="BZ9:CB9"/>
    <mergeCell ref="E10:F10"/>
    <mergeCell ref="E11:F11"/>
    <mergeCell ref="E12:F12"/>
    <mergeCell ref="BB9:BD9"/>
    <mergeCell ref="BE9:BG9"/>
    <mergeCell ref="BH9:BJ9"/>
    <mergeCell ref="BK9:BM9"/>
    <mergeCell ref="E13:F13"/>
    <mergeCell ref="G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E14:F14"/>
    <mergeCell ref="E15:F15"/>
    <mergeCell ref="E16:F16"/>
    <mergeCell ref="E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18:C20"/>
    <mergeCell ref="B21:B60"/>
    <mergeCell ref="C21:F22"/>
    <mergeCell ref="G21:H21"/>
    <mergeCell ref="C24:D24"/>
    <mergeCell ref="C40:D40"/>
    <mergeCell ref="C43:D43"/>
    <mergeCell ref="C60:D60"/>
    <mergeCell ref="B61:D61"/>
    <mergeCell ref="E61:H61"/>
    <mergeCell ref="B62:D62"/>
    <mergeCell ref="E62:H62"/>
    <mergeCell ref="B63:C65"/>
    <mergeCell ref="E63:H63"/>
    <mergeCell ref="E64:H64"/>
    <mergeCell ref="E65:H65"/>
    <mergeCell ref="B66:D69"/>
    <mergeCell ref="E66:H66"/>
    <mergeCell ref="L66:N66"/>
    <mergeCell ref="O66:Q66"/>
    <mergeCell ref="R66:T66"/>
    <mergeCell ref="U66:W66"/>
    <mergeCell ref="E69:H69"/>
    <mergeCell ref="I69:K69"/>
    <mergeCell ref="L69:N69"/>
    <mergeCell ref="O69:Q69"/>
    <mergeCell ref="X66:Z66"/>
    <mergeCell ref="AA66:AC66"/>
    <mergeCell ref="AD66:AF66"/>
    <mergeCell ref="AG66:AI66"/>
    <mergeCell ref="AJ66:AL66"/>
    <mergeCell ref="AM66:AO66"/>
    <mergeCell ref="AP66:AR66"/>
    <mergeCell ref="AS66:AU66"/>
    <mergeCell ref="AV66:AX66"/>
    <mergeCell ref="AY66:BA66"/>
    <mergeCell ref="BB66:BD66"/>
    <mergeCell ref="BE66:BG66"/>
    <mergeCell ref="BH66:BJ66"/>
    <mergeCell ref="BK66:BM66"/>
    <mergeCell ref="BN66:BP66"/>
    <mergeCell ref="BQ66:BS66"/>
    <mergeCell ref="BT66:BV66"/>
    <mergeCell ref="BW66:BY66"/>
    <mergeCell ref="BZ66:CB66"/>
    <mergeCell ref="E67:H67"/>
    <mergeCell ref="L67:N67"/>
    <mergeCell ref="O67:Q67"/>
    <mergeCell ref="R67:T67"/>
    <mergeCell ref="U67:W67"/>
    <mergeCell ref="X67:Z67"/>
    <mergeCell ref="AA67:AC67"/>
    <mergeCell ref="AD67:AF67"/>
    <mergeCell ref="AG67:AI67"/>
    <mergeCell ref="AJ67:AL67"/>
    <mergeCell ref="AM67:AO67"/>
    <mergeCell ref="AP67:AR67"/>
    <mergeCell ref="AS67:AU67"/>
    <mergeCell ref="AV67:AX67"/>
    <mergeCell ref="AY67:BA67"/>
    <mergeCell ref="BB67:BD67"/>
    <mergeCell ref="BE67:BG67"/>
    <mergeCell ref="BH67:BJ67"/>
    <mergeCell ref="BK67:BM67"/>
    <mergeCell ref="BN67:BP67"/>
    <mergeCell ref="BQ67:BS67"/>
    <mergeCell ref="BT67:BV67"/>
    <mergeCell ref="BW67:BY67"/>
    <mergeCell ref="BZ67:CB67"/>
    <mergeCell ref="E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J68:AL68"/>
    <mergeCell ref="AM68:AO68"/>
    <mergeCell ref="AP68:AR68"/>
    <mergeCell ref="AS68:AU68"/>
    <mergeCell ref="AV68:AX68"/>
    <mergeCell ref="AY68:BA68"/>
    <mergeCell ref="BB68:BD68"/>
    <mergeCell ref="BE68:BG68"/>
    <mergeCell ref="BH68:BJ68"/>
    <mergeCell ref="BK68:BM68"/>
    <mergeCell ref="BN68:BP68"/>
    <mergeCell ref="BQ68:BS68"/>
    <mergeCell ref="BT68:BV68"/>
    <mergeCell ref="BW68:BY68"/>
    <mergeCell ref="BZ68:CB68"/>
    <mergeCell ref="R69:T69"/>
    <mergeCell ref="U69:W69"/>
    <mergeCell ref="X69:Z69"/>
    <mergeCell ref="AA69:AC69"/>
    <mergeCell ref="AD69:AF69"/>
    <mergeCell ref="AG69:AI69"/>
    <mergeCell ref="BH69:BJ69"/>
    <mergeCell ref="BK69:BM69"/>
    <mergeCell ref="BN69:BP69"/>
    <mergeCell ref="BQ69:BS69"/>
    <mergeCell ref="AJ69:AL69"/>
    <mergeCell ref="AM69:AO69"/>
    <mergeCell ref="AP69:AR69"/>
    <mergeCell ref="AS69:AU69"/>
    <mergeCell ref="AV69:AX69"/>
    <mergeCell ref="AY69:BA69"/>
    <mergeCell ref="BT69:BV69"/>
    <mergeCell ref="BW69:BY69"/>
    <mergeCell ref="BZ69:CB69"/>
    <mergeCell ref="B70:D73"/>
    <mergeCell ref="E70:H70"/>
    <mergeCell ref="E71:H71"/>
    <mergeCell ref="E72:H72"/>
    <mergeCell ref="E73:H73"/>
    <mergeCell ref="BB69:BD69"/>
    <mergeCell ref="BE69:BG69"/>
    <mergeCell ref="F74:G74"/>
    <mergeCell ref="F75:G75"/>
    <mergeCell ref="F76:G76"/>
    <mergeCell ref="F77:G77"/>
    <mergeCell ref="B78:D78"/>
    <mergeCell ref="E78:H78"/>
    <mergeCell ref="E79:H79"/>
    <mergeCell ref="I79:K79"/>
    <mergeCell ref="L79:N79"/>
    <mergeCell ref="O79:Q79"/>
    <mergeCell ref="R79:T79"/>
    <mergeCell ref="U79:W79"/>
    <mergeCell ref="AV79:AX79"/>
    <mergeCell ref="AY79:BA79"/>
    <mergeCell ref="BB79:BD79"/>
    <mergeCell ref="BE79:BG79"/>
    <mergeCell ref="X79:Z79"/>
    <mergeCell ref="AA79:AC79"/>
    <mergeCell ref="AD79:AF79"/>
    <mergeCell ref="AG79:AI79"/>
    <mergeCell ref="AJ79:AL79"/>
    <mergeCell ref="AM79:AO79"/>
    <mergeCell ref="BZ79:CB79"/>
    <mergeCell ref="B80:T80"/>
    <mergeCell ref="BH79:BJ79"/>
    <mergeCell ref="BK79:BM79"/>
    <mergeCell ref="BN79:BP79"/>
    <mergeCell ref="BQ79:BS79"/>
    <mergeCell ref="BT79:BV79"/>
    <mergeCell ref="BW79:BY79"/>
    <mergeCell ref="AP79:AR79"/>
    <mergeCell ref="AS79:AU79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63"/>
  <sheetViews>
    <sheetView tabSelected="1" zoomScalePageLayoutView="0" workbookViewId="0" topLeftCell="BC1">
      <selection activeCell="CD24" sqref="CD24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6.8515625" style="0" customWidth="1"/>
    <col min="4" max="4" width="6.7109375" style="0" customWidth="1"/>
    <col min="5" max="5" width="6.00390625" style="0" customWidth="1"/>
    <col min="6" max="6" width="4.8515625" style="0" customWidth="1"/>
    <col min="7" max="7" width="6.140625" style="0" customWidth="1"/>
    <col min="8" max="8" width="6.7109375" style="0" customWidth="1"/>
    <col min="9" max="9" width="7.140625" style="0" customWidth="1"/>
    <col min="10" max="11" width="6.140625" style="0" customWidth="1"/>
    <col min="12" max="12" width="7.140625" style="0" customWidth="1"/>
    <col min="13" max="14" width="6.140625" style="0" customWidth="1"/>
    <col min="15" max="15" width="7.140625" style="0" customWidth="1"/>
    <col min="16" max="17" width="6.140625" style="0" customWidth="1"/>
    <col min="18" max="18" width="7.140625" style="0" customWidth="1"/>
    <col min="19" max="20" width="6.140625" style="0" customWidth="1"/>
    <col min="21" max="21" width="7.140625" style="0" customWidth="1"/>
    <col min="22" max="23" width="6.140625" style="0" customWidth="1"/>
    <col min="24" max="24" width="7.140625" style="0" customWidth="1"/>
    <col min="25" max="26" width="6.140625" style="0" customWidth="1"/>
    <col min="27" max="27" width="7.140625" style="0" customWidth="1"/>
    <col min="28" max="29" width="6.140625" style="0" customWidth="1"/>
    <col min="30" max="30" width="7.140625" style="0" customWidth="1"/>
    <col min="31" max="32" width="6.140625" style="0" customWidth="1"/>
    <col min="33" max="33" width="7.140625" style="0" customWidth="1"/>
    <col min="34" max="35" width="6.140625" style="0" customWidth="1"/>
    <col min="36" max="36" width="7.140625" style="0" customWidth="1"/>
    <col min="37" max="38" width="6.140625" style="0" customWidth="1"/>
    <col min="39" max="39" width="7.140625" style="0" customWidth="1"/>
    <col min="40" max="41" width="6.140625" style="0" customWidth="1"/>
    <col min="42" max="42" width="7.140625" style="0" customWidth="1"/>
    <col min="43" max="44" width="6.140625" style="0" customWidth="1"/>
    <col min="45" max="45" width="7.140625" style="0" customWidth="1"/>
    <col min="46" max="47" width="6.140625" style="0" customWidth="1"/>
    <col min="48" max="48" width="7.140625" style="0" customWidth="1"/>
    <col min="49" max="50" width="6.140625" style="0" customWidth="1"/>
    <col min="51" max="51" width="7.140625" style="0" customWidth="1"/>
    <col min="52" max="53" width="6.140625" style="0" customWidth="1"/>
    <col min="54" max="54" width="7.140625" style="0" customWidth="1"/>
    <col min="55" max="56" width="6.140625" style="0" customWidth="1"/>
    <col min="57" max="57" width="7.140625" style="0" customWidth="1"/>
    <col min="58" max="59" width="6.140625" style="0" customWidth="1"/>
    <col min="60" max="60" width="7.140625" style="0" customWidth="1"/>
    <col min="61" max="62" width="6.140625" style="0" customWidth="1"/>
    <col min="63" max="63" width="7.140625" style="0" customWidth="1"/>
    <col min="64" max="65" width="6.140625" style="0" customWidth="1"/>
    <col min="66" max="66" width="7.140625" style="0" customWidth="1"/>
    <col min="67" max="68" width="6.140625" style="0" customWidth="1"/>
    <col min="69" max="69" width="7.140625" style="0" customWidth="1"/>
    <col min="70" max="71" width="6.140625" style="0" customWidth="1"/>
    <col min="72" max="72" width="7.140625" style="0" customWidth="1"/>
    <col min="73" max="74" width="6.140625" style="0" customWidth="1"/>
    <col min="75" max="75" width="7.140625" style="0" customWidth="1"/>
    <col min="76" max="77" width="6.140625" style="0" customWidth="1"/>
    <col min="78" max="78" width="7.140625" style="0" customWidth="1"/>
    <col min="79" max="80" width="6.140625" style="0" customWidth="1"/>
  </cols>
  <sheetData>
    <row r="1" spans="1:80" ht="12.75">
      <c r="A1" s="893" t="s">
        <v>248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</row>
    <row r="2" spans="1:80" ht="13.5" thickBot="1">
      <c r="A2" s="894"/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</row>
    <row r="3" spans="1:80" ht="13.5" thickBot="1">
      <c r="A3" s="879" t="s">
        <v>0</v>
      </c>
      <c r="B3" s="819"/>
      <c r="C3" s="820"/>
      <c r="D3" s="883"/>
      <c r="E3" s="819" t="s">
        <v>1</v>
      </c>
      <c r="F3" s="883"/>
      <c r="G3" s="820" t="s">
        <v>2</v>
      </c>
      <c r="H3" s="883"/>
      <c r="I3" s="671" t="s">
        <v>141</v>
      </c>
      <c r="J3" s="672"/>
      <c r="K3" s="673"/>
      <c r="L3" s="671" t="s">
        <v>142</v>
      </c>
      <c r="M3" s="672"/>
      <c r="N3" s="673"/>
      <c r="O3" s="671" t="s">
        <v>143</v>
      </c>
      <c r="P3" s="672"/>
      <c r="Q3" s="673"/>
      <c r="R3" s="671" t="s">
        <v>114</v>
      </c>
      <c r="S3" s="672"/>
      <c r="T3" s="672"/>
      <c r="U3" s="671" t="s">
        <v>144</v>
      </c>
      <c r="V3" s="672"/>
      <c r="W3" s="673"/>
      <c r="X3" s="671" t="s">
        <v>145</v>
      </c>
      <c r="Y3" s="672"/>
      <c r="Z3" s="673"/>
      <c r="AA3" s="671" t="s">
        <v>146</v>
      </c>
      <c r="AB3" s="672"/>
      <c r="AC3" s="673"/>
      <c r="AD3" s="671" t="s">
        <v>147</v>
      </c>
      <c r="AE3" s="672"/>
      <c r="AF3" s="673"/>
      <c r="AG3" s="671" t="s">
        <v>148</v>
      </c>
      <c r="AH3" s="672"/>
      <c r="AI3" s="673"/>
      <c r="AJ3" s="671" t="s">
        <v>115</v>
      </c>
      <c r="AK3" s="672"/>
      <c r="AL3" s="673"/>
      <c r="AM3" s="671" t="s">
        <v>149</v>
      </c>
      <c r="AN3" s="672"/>
      <c r="AO3" s="673"/>
      <c r="AP3" s="671" t="s">
        <v>137</v>
      </c>
      <c r="AQ3" s="672"/>
      <c r="AR3" s="673"/>
      <c r="AS3" s="671" t="s">
        <v>150</v>
      </c>
      <c r="AT3" s="672"/>
      <c r="AU3" s="673"/>
      <c r="AV3" s="671" t="s">
        <v>151</v>
      </c>
      <c r="AW3" s="672"/>
      <c r="AX3" s="673"/>
      <c r="AY3" s="671" t="s">
        <v>152</v>
      </c>
      <c r="AZ3" s="672"/>
      <c r="BA3" s="673"/>
      <c r="BB3" s="671" t="s">
        <v>153</v>
      </c>
      <c r="BC3" s="672"/>
      <c r="BD3" s="672"/>
      <c r="BE3" s="671" t="s">
        <v>154</v>
      </c>
      <c r="BF3" s="672"/>
      <c r="BG3" s="673"/>
      <c r="BH3" s="671" t="s">
        <v>155</v>
      </c>
      <c r="BI3" s="672"/>
      <c r="BJ3" s="673"/>
      <c r="BK3" s="671" t="s">
        <v>156</v>
      </c>
      <c r="BL3" s="672"/>
      <c r="BM3" s="673"/>
      <c r="BN3" s="671" t="s">
        <v>157</v>
      </c>
      <c r="BO3" s="672"/>
      <c r="BP3" s="672"/>
      <c r="BQ3" s="671" t="s">
        <v>158</v>
      </c>
      <c r="BR3" s="672"/>
      <c r="BS3" s="673"/>
      <c r="BT3" s="671" t="s">
        <v>159</v>
      </c>
      <c r="BU3" s="672"/>
      <c r="BV3" s="673"/>
      <c r="BW3" s="671" t="s">
        <v>138</v>
      </c>
      <c r="BX3" s="672"/>
      <c r="BY3" s="673"/>
      <c r="BZ3" s="671" t="s">
        <v>160</v>
      </c>
      <c r="CA3" s="672"/>
      <c r="CB3" s="673"/>
    </row>
    <row r="4" spans="1:80" ht="12.75">
      <c r="A4" s="880"/>
      <c r="B4" s="821"/>
      <c r="C4" s="822"/>
      <c r="D4" s="884"/>
      <c r="E4" s="821"/>
      <c r="F4" s="884"/>
      <c r="G4" s="822"/>
      <c r="H4" s="822"/>
      <c r="I4" s="420" t="s">
        <v>3</v>
      </c>
      <c r="J4" s="421" t="s">
        <v>4</v>
      </c>
      <c r="K4" s="422" t="s">
        <v>5</v>
      </c>
      <c r="L4" s="420" t="s">
        <v>3</v>
      </c>
      <c r="M4" s="421" t="s">
        <v>4</v>
      </c>
      <c r="N4" s="422" t="s">
        <v>5</v>
      </c>
      <c r="O4" s="423" t="s">
        <v>3</v>
      </c>
      <c r="P4" s="421" t="s">
        <v>4</v>
      </c>
      <c r="Q4" s="422" t="s">
        <v>5</v>
      </c>
      <c r="R4" s="420" t="s">
        <v>3</v>
      </c>
      <c r="S4" s="421" t="s">
        <v>4</v>
      </c>
      <c r="T4" s="424" t="s">
        <v>5</v>
      </c>
      <c r="U4" s="420" t="s">
        <v>3</v>
      </c>
      <c r="V4" s="421" t="s">
        <v>4</v>
      </c>
      <c r="W4" s="422" t="s">
        <v>5</v>
      </c>
      <c r="X4" s="420" t="s">
        <v>3</v>
      </c>
      <c r="Y4" s="421" t="s">
        <v>4</v>
      </c>
      <c r="Z4" s="422" t="s">
        <v>5</v>
      </c>
      <c r="AA4" s="420" t="s">
        <v>3</v>
      </c>
      <c r="AB4" s="421" t="s">
        <v>4</v>
      </c>
      <c r="AC4" s="422" t="s">
        <v>5</v>
      </c>
      <c r="AD4" s="420" t="s">
        <v>3</v>
      </c>
      <c r="AE4" s="421" t="s">
        <v>4</v>
      </c>
      <c r="AF4" s="422" t="s">
        <v>5</v>
      </c>
      <c r="AG4" s="420" t="s">
        <v>3</v>
      </c>
      <c r="AH4" s="421" t="s">
        <v>4</v>
      </c>
      <c r="AI4" s="422" t="s">
        <v>5</v>
      </c>
      <c r="AJ4" s="420" t="s">
        <v>3</v>
      </c>
      <c r="AK4" s="421" t="s">
        <v>4</v>
      </c>
      <c r="AL4" s="422" t="s">
        <v>5</v>
      </c>
      <c r="AM4" s="423" t="s">
        <v>3</v>
      </c>
      <c r="AN4" s="421" t="s">
        <v>4</v>
      </c>
      <c r="AO4" s="422" t="s">
        <v>5</v>
      </c>
      <c r="AP4" s="420" t="s">
        <v>3</v>
      </c>
      <c r="AQ4" s="421" t="s">
        <v>4</v>
      </c>
      <c r="AR4" s="422" t="s">
        <v>5</v>
      </c>
      <c r="AS4" s="420" t="s">
        <v>3</v>
      </c>
      <c r="AT4" s="421" t="s">
        <v>4</v>
      </c>
      <c r="AU4" s="422" t="s">
        <v>5</v>
      </c>
      <c r="AV4" s="420" t="s">
        <v>3</v>
      </c>
      <c r="AW4" s="421" t="s">
        <v>4</v>
      </c>
      <c r="AX4" s="422" t="s">
        <v>5</v>
      </c>
      <c r="AY4" s="423" t="s">
        <v>3</v>
      </c>
      <c r="AZ4" s="421" t="s">
        <v>4</v>
      </c>
      <c r="BA4" s="422" t="s">
        <v>5</v>
      </c>
      <c r="BB4" s="420" t="s">
        <v>3</v>
      </c>
      <c r="BC4" s="421" t="s">
        <v>4</v>
      </c>
      <c r="BD4" s="424" t="s">
        <v>5</v>
      </c>
      <c r="BE4" s="420" t="s">
        <v>3</v>
      </c>
      <c r="BF4" s="421" t="s">
        <v>4</v>
      </c>
      <c r="BG4" s="422" t="s">
        <v>5</v>
      </c>
      <c r="BH4" s="420" t="s">
        <v>3</v>
      </c>
      <c r="BI4" s="421" t="s">
        <v>4</v>
      </c>
      <c r="BJ4" s="422" t="s">
        <v>5</v>
      </c>
      <c r="BK4" s="423" t="s">
        <v>3</v>
      </c>
      <c r="BL4" s="421" t="s">
        <v>4</v>
      </c>
      <c r="BM4" s="422" t="s">
        <v>5</v>
      </c>
      <c r="BN4" s="420" t="s">
        <v>3</v>
      </c>
      <c r="BO4" s="421" t="s">
        <v>4</v>
      </c>
      <c r="BP4" s="424" t="s">
        <v>5</v>
      </c>
      <c r="BQ4" s="420" t="s">
        <v>3</v>
      </c>
      <c r="BR4" s="421" t="s">
        <v>4</v>
      </c>
      <c r="BS4" s="422" t="s">
        <v>5</v>
      </c>
      <c r="BT4" s="420" t="s">
        <v>3</v>
      </c>
      <c r="BU4" s="421" t="s">
        <v>4</v>
      </c>
      <c r="BV4" s="422" t="s">
        <v>5</v>
      </c>
      <c r="BW4" s="423" t="s">
        <v>3</v>
      </c>
      <c r="BX4" s="421" t="s">
        <v>4</v>
      </c>
      <c r="BY4" s="422" t="s">
        <v>5</v>
      </c>
      <c r="BZ4" s="420" t="s">
        <v>3</v>
      </c>
      <c r="CA4" s="421" t="s">
        <v>4</v>
      </c>
      <c r="CB4" s="422" t="s">
        <v>5</v>
      </c>
    </row>
    <row r="5" spans="1:80" ht="13.5" thickBot="1">
      <c r="A5" s="880"/>
      <c r="B5" s="847"/>
      <c r="C5" s="874"/>
      <c r="D5" s="891"/>
      <c r="E5" s="847"/>
      <c r="F5" s="891"/>
      <c r="G5" s="874"/>
      <c r="H5" s="874"/>
      <c r="I5" s="428" t="s">
        <v>6</v>
      </c>
      <c r="J5" s="429" t="s">
        <v>7</v>
      </c>
      <c r="K5" s="430" t="s">
        <v>8</v>
      </c>
      <c r="L5" s="428" t="s">
        <v>6</v>
      </c>
      <c r="M5" s="429" t="s">
        <v>7</v>
      </c>
      <c r="N5" s="430" t="s">
        <v>8</v>
      </c>
      <c r="O5" s="431" t="s">
        <v>6</v>
      </c>
      <c r="P5" s="429" t="s">
        <v>7</v>
      </c>
      <c r="Q5" s="430" t="s">
        <v>8</v>
      </c>
      <c r="R5" s="428" t="s">
        <v>6</v>
      </c>
      <c r="S5" s="429" t="s">
        <v>7</v>
      </c>
      <c r="T5" s="432" t="s">
        <v>8</v>
      </c>
      <c r="U5" s="428" t="s">
        <v>6</v>
      </c>
      <c r="V5" s="429" t="s">
        <v>7</v>
      </c>
      <c r="W5" s="430" t="s">
        <v>8</v>
      </c>
      <c r="X5" s="428" t="s">
        <v>6</v>
      </c>
      <c r="Y5" s="429" t="s">
        <v>7</v>
      </c>
      <c r="Z5" s="430" t="s">
        <v>8</v>
      </c>
      <c r="AA5" s="428" t="s">
        <v>6</v>
      </c>
      <c r="AB5" s="429" t="s">
        <v>7</v>
      </c>
      <c r="AC5" s="430" t="s">
        <v>8</v>
      </c>
      <c r="AD5" s="428" t="s">
        <v>6</v>
      </c>
      <c r="AE5" s="429" t="s">
        <v>7</v>
      </c>
      <c r="AF5" s="430" t="s">
        <v>8</v>
      </c>
      <c r="AG5" s="428" t="s">
        <v>6</v>
      </c>
      <c r="AH5" s="429" t="s">
        <v>7</v>
      </c>
      <c r="AI5" s="430" t="s">
        <v>8</v>
      </c>
      <c r="AJ5" s="428" t="s">
        <v>6</v>
      </c>
      <c r="AK5" s="429" t="s">
        <v>7</v>
      </c>
      <c r="AL5" s="430" t="s">
        <v>8</v>
      </c>
      <c r="AM5" s="431" t="s">
        <v>6</v>
      </c>
      <c r="AN5" s="429" t="s">
        <v>7</v>
      </c>
      <c r="AO5" s="430" t="s">
        <v>8</v>
      </c>
      <c r="AP5" s="428" t="s">
        <v>6</v>
      </c>
      <c r="AQ5" s="429" t="s">
        <v>7</v>
      </c>
      <c r="AR5" s="430" t="s">
        <v>8</v>
      </c>
      <c r="AS5" s="428" t="s">
        <v>6</v>
      </c>
      <c r="AT5" s="429" t="s">
        <v>7</v>
      </c>
      <c r="AU5" s="430" t="s">
        <v>8</v>
      </c>
      <c r="AV5" s="428" t="s">
        <v>6</v>
      </c>
      <c r="AW5" s="429" t="s">
        <v>7</v>
      </c>
      <c r="AX5" s="430" t="s">
        <v>8</v>
      </c>
      <c r="AY5" s="431" t="s">
        <v>6</v>
      </c>
      <c r="AZ5" s="429" t="s">
        <v>7</v>
      </c>
      <c r="BA5" s="430" t="s">
        <v>8</v>
      </c>
      <c r="BB5" s="428" t="s">
        <v>6</v>
      </c>
      <c r="BC5" s="429" t="s">
        <v>7</v>
      </c>
      <c r="BD5" s="432" t="s">
        <v>8</v>
      </c>
      <c r="BE5" s="428" t="s">
        <v>6</v>
      </c>
      <c r="BF5" s="429" t="s">
        <v>7</v>
      </c>
      <c r="BG5" s="430" t="s">
        <v>8</v>
      </c>
      <c r="BH5" s="428" t="s">
        <v>6</v>
      </c>
      <c r="BI5" s="429" t="s">
        <v>7</v>
      </c>
      <c r="BJ5" s="430" t="s">
        <v>8</v>
      </c>
      <c r="BK5" s="431" t="s">
        <v>6</v>
      </c>
      <c r="BL5" s="429" t="s">
        <v>7</v>
      </c>
      <c r="BM5" s="430" t="s">
        <v>8</v>
      </c>
      <c r="BN5" s="428" t="s">
        <v>6</v>
      </c>
      <c r="BO5" s="429" t="s">
        <v>7</v>
      </c>
      <c r="BP5" s="432" t="s">
        <v>8</v>
      </c>
      <c r="BQ5" s="428" t="s">
        <v>6</v>
      </c>
      <c r="BR5" s="429" t="s">
        <v>7</v>
      </c>
      <c r="BS5" s="430" t="s">
        <v>8</v>
      </c>
      <c r="BT5" s="428" t="s">
        <v>6</v>
      </c>
      <c r="BU5" s="429" t="s">
        <v>7</v>
      </c>
      <c r="BV5" s="430" t="s">
        <v>8</v>
      </c>
      <c r="BW5" s="431" t="s">
        <v>6</v>
      </c>
      <c r="BX5" s="429" t="s">
        <v>7</v>
      </c>
      <c r="BY5" s="430" t="s">
        <v>8</v>
      </c>
      <c r="BZ5" s="428" t="s">
        <v>6</v>
      </c>
      <c r="CA5" s="429" t="s">
        <v>7</v>
      </c>
      <c r="CB5" s="430" t="s">
        <v>8</v>
      </c>
    </row>
    <row r="6" spans="1:80" ht="12.75">
      <c r="A6" s="880"/>
      <c r="B6" s="879" t="s">
        <v>9</v>
      </c>
      <c r="C6" s="433"/>
      <c r="D6" s="434" t="s">
        <v>249</v>
      </c>
      <c r="E6" s="889"/>
      <c r="F6" s="890"/>
      <c r="G6" s="435" t="s">
        <v>11</v>
      </c>
      <c r="H6" s="436">
        <v>0.107</v>
      </c>
      <c r="I6" s="437">
        <f>J6/(I46*I49*1.732)*1000</f>
        <v>187.52828569320545</v>
      </c>
      <c r="J6" s="438">
        <v>53.04</v>
      </c>
      <c r="K6" s="439">
        <v>5.3</v>
      </c>
      <c r="L6" s="437">
        <f>M6/(L46*L49*1.732)*1000</f>
        <v>59.74774211825273</v>
      </c>
      <c r="M6" s="438">
        <v>8.2</v>
      </c>
      <c r="N6" s="439">
        <v>0.9</v>
      </c>
      <c r="O6" s="437">
        <f>P6/(O46*O49*1.732)*1000</f>
        <v>181.15476376881335</v>
      </c>
      <c r="P6" s="438">
        <v>54.4</v>
      </c>
      <c r="Q6" s="439">
        <v>4.8</v>
      </c>
      <c r="R6" s="437">
        <f>S6/(R46*R49*1.732)*1000</f>
        <v>185.89950382919812</v>
      </c>
      <c r="S6" s="438">
        <v>54.37</v>
      </c>
      <c r="T6" s="439">
        <v>5.4</v>
      </c>
      <c r="U6" s="437">
        <f>V6/(U46*U49*1.732)*1000</f>
        <v>123.84349711528267</v>
      </c>
      <c r="V6" s="438">
        <v>25.83</v>
      </c>
      <c r="W6" s="439">
        <v>2.66</v>
      </c>
      <c r="X6" s="437">
        <f>Y6/(X46*X49*1.732)*1000</f>
        <v>189.49655343132937</v>
      </c>
      <c r="Y6" s="438">
        <v>56.6</v>
      </c>
      <c r="Z6" s="439">
        <v>5.46</v>
      </c>
      <c r="AA6" s="437">
        <f>AB6/(AA46*AA49*1.732)*1000</f>
        <v>188.72738087188844</v>
      </c>
      <c r="AB6" s="438">
        <v>51.07</v>
      </c>
      <c r="AC6" s="439">
        <v>5.09</v>
      </c>
      <c r="AD6" s="437">
        <f>AE6/(AD46*AD49*1.732)*1000</f>
        <v>191.5411024871884</v>
      </c>
      <c r="AE6" s="438">
        <v>54.03</v>
      </c>
      <c r="AF6" s="439">
        <v>5.22</v>
      </c>
      <c r="AG6" s="437">
        <f>AH6/(AG46*AG49*1.732)*1000</f>
        <v>186.77111593816988</v>
      </c>
      <c r="AH6" s="438">
        <v>52.03</v>
      </c>
      <c r="AI6" s="439">
        <v>5.13</v>
      </c>
      <c r="AJ6" s="437">
        <f>AK6/(AJ46*AJ49*1.732)*1000</f>
        <v>186.2510661708082</v>
      </c>
      <c r="AK6" s="438">
        <v>50.34</v>
      </c>
      <c r="AL6" s="439">
        <v>5.03</v>
      </c>
      <c r="AM6" s="437">
        <f>AN6/(AM46*AM49*1.732)*1000</f>
        <v>176.5435672342185</v>
      </c>
      <c r="AN6" s="438">
        <v>44.3</v>
      </c>
      <c r="AO6" s="439">
        <v>4.54</v>
      </c>
      <c r="AP6" s="437">
        <f>AQ6/(AP46*AP49*1.732)*1000</f>
        <v>178.10342266881887</v>
      </c>
      <c r="AQ6" s="438">
        <v>46.05</v>
      </c>
      <c r="AR6" s="439">
        <v>4.81</v>
      </c>
      <c r="AS6" s="437">
        <f>AT6/(AS46*AS49*1.732)*1000</f>
        <v>200.73778443470272</v>
      </c>
      <c r="AT6" s="438">
        <v>60.57</v>
      </c>
      <c r="AU6" s="439">
        <v>5.98</v>
      </c>
      <c r="AV6" s="437">
        <f>AW6/(AV46*AV49*1.732)*1000</f>
        <v>121.5010958537027</v>
      </c>
      <c r="AW6" s="438">
        <v>31.58</v>
      </c>
      <c r="AX6" s="439">
        <v>3.21</v>
      </c>
      <c r="AY6" s="437">
        <f>AZ6/(AY46*AY49*1.732)*1000</f>
        <v>176.70022295626003</v>
      </c>
      <c r="AZ6" s="438">
        <v>45.72</v>
      </c>
      <c r="BA6" s="439">
        <v>4.58</v>
      </c>
      <c r="BB6" s="437">
        <f>BC6/(BB46*BB49*1.732)*1000</f>
        <v>187.18897982437522</v>
      </c>
      <c r="BC6" s="438">
        <v>51.36</v>
      </c>
      <c r="BD6" s="439">
        <v>4.94</v>
      </c>
      <c r="BE6" s="437">
        <f>BF6/(BE46*BE49*1.732)*1000</f>
        <v>209.9362521306367</v>
      </c>
      <c r="BF6" s="438">
        <v>56.79</v>
      </c>
      <c r="BG6" s="439">
        <v>5.63</v>
      </c>
      <c r="BH6" s="437">
        <f>BI6/(BH46*BH49*1.732)*1000</f>
        <v>190.71306744227587</v>
      </c>
      <c r="BI6" s="438">
        <v>53.69</v>
      </c>
      <c r="BJ6" s="439">
        <v>5.47</v>
      </c>
      <c r="BK6" s="437">
        <f>BL6/(BK46*BK49*1.732)*1000</f>
        <v>192.26609328362045</v>
      </c>
      <c r="BL6" s="438">
        <v>54.95</v>
      </c>
      <c r="BM6" s="439">
        <v>5.53</v>
      </c>
      <c r="BN6" s="437">
        <f>BO6/(BN46*BN49*1.732)*1000</f>
        <v>162.38910463211562</v>
      </c>
      <c r="BO6" s="438">
        <v>47.11</v>
      </c>
      <c r="BP6" s="439">
        <v>4.9</v>
      </c>
      <c r="BQ6" s="437">
        <f>BR6/(BQ46*BQ49*1.732)*1000</f>
        <v>152.42406220925864</v>
      </c>
      <c r="BR6" s="438">
        <v>47.11</v>
      </c>
      <c r="BS6" s="439">
        <v>4.9</v>
      </c>
      <c r="BT6" s="437">
        <f>BU6/(BT46*BT49*1.732)*1000</f>
        <v>163.44381518147063</v>
      </c>
      <c r="BU6" s="438">
        <v>38.14</v>
      </c>
      <c r="BV6" s="439">
        <v>3.9</v>
      </c>
      <c r="BW6" s="437">
        <f>BX6/(BW46*BW49*1.732)*1000</f>
        <v>194.25536349612563</v>
      </c>
      <c r="BX6" s="438">
        <v>55.77</v>
      </c>
      <c r="BY6" s="439">
        <v>5.66</v>
      </c>
      <c r="BZ6" s="437">
        <f>CA6/(BZ46*BZ49*1.732)*1000</f>
        <v>95.00862720511749</v>
      </c>
      <c r="CA6" s="438">
        <v>17.12</v>
      </c>
      <c r="CB6" s="439">
        <v>1.89</v>
      </c>
    </row>
    <row r="7" spans="1:80" ht="12.75">
      <c r="A7" s="880"/>
      <c r="B7" s="880"/>
      <c r="C7" s="440" t="s">
        <v>12</v>
      </c>
      <c r="D7" s="441"/>
      <c r="E7" s="832"/>
      <c r="F7" s="834"/>
      <c r="G7" s="444" t="s">
        <v>14</v>
      </c>
      <c r="H7" s="445"/>
      <c r="I7" s="446"/>
      <c r="J7" s="447"/>
      <c r="K7" s="448"/>
      <c r="L7" s="446"/>
      <c r="M7" s="447"/>
      <c r="N7" s="448"/>
      <c r="O7" s="446"/>
      <c r="P7" s="447"/>
      <c r="Q7" s="448"/>
      <c r="R7" s="446"/>
      <c r="S7" s="447"/>
      <c r="T7" s="448"/>
      <c r="U7" s="446"/>
      <c r="V7" s="447"/>
      <c r="W7" s="448"/>
      <c r="X7" s="446"/>
      <c r="Y7" s="447"/>
      <c r="Z7" s="448"/>
      <c r="AA7" s="446"/>
      <c r="AB7" s="447"/>
      <c r="AC7" s="448"/>
      <c r="AD7" s="446"/>
      <c r="AE7" s="447"/>
      <c r="AF7" s="448"/>
      <c r="AG7" s="446"/>
      <c r="AH7" s="447"/>
      <c r="AI7" s="448"/>
      <c r="AJ7" s="446"/>
      <c r="AK7" s="447"/>
      <c r="AL7" s="448"/>
      <c r="AM7" s="446"/>
      <c r="AN7" s="447"/>
      <c r="AO7" s="448"/>
      <c r="AP7" s="446"/>
      <c r="AQ7" s="447"/>
      <c r="AR7" s="448"/>
      <c r="AS7" s="446"/>
      <c r="AT7" s="447"/>
      <c r="AU7" s="448"/>
      <c r="AV7" s="446"/>
      <c r="AW7" s="447"/>
      <c r="AX7" s="448"/>
      <c r="AY7" s="446"/>
      <c r="AZ7" s="447"/>
      <c r="BA7" s="448"/>
      <c r="BB7" s="446"/>
      <c r="BC7" s="447"/>
      <c r="BD7" s="448"/>
      <c r="BE7" s="446"/>
      <c r="BF7" s="447"/>
      <c r="BG7" s="448"/>
      <c r="BH7" s="446"/>
      <c r="BI7" s="447"/>
      <c r="BJ7" s="448"/>
      <c r="BK7" s="446"/>
      <c r="BL7" s="447"/>
      <c r="BM7" s="448"/>
      <c r="BN7" s="446"/>
      <c r="BO7" s="447"/>
      <c r="BP7" s="448"/>
      <c r="BQ7" s="446"/>
      <c r="BR7" s="447"/>
      <c r="BS7" s="448"/>
      <c r="BT7" s="446"/>
      <c r="BU7" s="447"/>
      <c r="BV7" s="448"/>
      <c r="BW7" s="446"/>
      <c r="BX7" s="447"/>
      <c r="BY7" s="448"/>
      <c r="BZ7" s="446"/>
      <c r="CA7" s="447"/>
      <c r="CB7" s="448"/>
    </row>
    <row r="8" spans="1:80" ht="16.5" thickBot="1">
      <c r="A8" s="880"/>
      <c r="B8" s="880"/>
      <c r="C8" s="449">
        <v>160</v>
      </c>
      <c r="D8" s="450" t="s">
        <v>250</v>
      </c>
      <c r="E8" s="847"/>
      <c r="F8" s="891"/>
      <c r="G8" s="816"/>
      <c r="H8" s="892"/>
      <c r="I8" s="452">
        <f>J8/(I47*I49*1.732)*1000</f>
        <v>1173.3726625407544</v>
      </c>
      <c r="J8" s="452">
        <f>J25</f>
        <v>53.260000000000005</v>
      </c>
      <c r="K8" s="452">
        <f>K25</f>
        <v>-6.100000000000001</v>
      </c>
      <c r="L8" s="452">
        <f>M8/(L47*L49*1.732)*1000</f>
        <v>373.8837869487821</v>
      </c>
      <c r="M8" s="452">
        <f>M25</f>
        <v>8.25</v>
      </c>
      <c r="N8" s="439">
        <v>0</v>
      </c>
      <c r="O8" s="452">
        <f>P8/(O47*O49*1.732)*1000</f>
        <v>1128.5892455553533</v>
      </c>
      <c r="P8" s="452">
        <f>P25</f>
        <v>54.260000000000005</v>
      </c>
      <c r="Q8" s="439">
        <v>0.5</v>
      </c>
      <c r="R8" s="452">
        <f>S8/(R47*R49*1.732)*1000</f>
        <v>1161.9808064300253</v>
      </c>
      <c r="S8" s="452">
        <f>S25</f>
        <v>54.52</v>
      </c>
      <c r="T8" s="439">
        <v>0</v>
      </c>
      <c r="U8" s="452">
        <f>V8/(U47*U49*1.732)*1000</f>
        <v>779.2305668037855</v>
      </c>
      <c r="V8" s="452">
        <f>V25</f>
        <v>26.13</v>
      </c>
      <c r="W8" s="439">
        <v>0</v>
      </c>
      <c r="X8" s="452">
        <f>Y8/(X47*X49*1.732)*1000</f>
        <v>1193.2383482798568</v>
      </c>
      <c r="Y8" s="452">
        <f>Y25</f>
        <v>57.220000000000006</v>
      </c>
      <c r="Z8" s="439">
        <v>0</v>
      </c>
      <c r="AA8" s="452">
        <f>AB8/(AA47*AA49*1.732)*1000</f>
        <v>1177.2000073789889</v>
      </c>
      <c r="AB8" s="452">
        <f>AB25</f>
        <v>51.153</v>
      </c>
      <c r="AC8" s="439">
        <v>0</v>
      </c>
      <c r="AD8" s="452">
        <f>AE8/(AD47*AD49*1.732)*1000</f>
        <v>1188.0718800645782</v>
      </c>
      <c r="AE8" s="452">
        <f>AE25</f>
        <v>53.87</v>
      </c>
      <c r="AF8" s="439">
        <v>0</v>
      </c>
      <c r="AG8" s="452">
        <f>AH8/(AG47*AG49*1.732)*1000</f>
        <v>1178.6163692703224</v>
      </c>
      <c r="AH8" s="452">
        <f>AH25</f>
        <v>52.53</v>
      </c>
      <c r="AI8" s="439">
        <v>0</v>
      </c>
      <c r="AJ8" s="452">
        <f>AK8/(AJ47*AJ49*1.732)*1000</f>
        <v>1159.080384605711</v>
      </c>
      <c r="AK8" s="452">
        <f>AK25</f>
        <v>50.14</v>
      </c>
      <c r="AL8" s="439">
        <v>0</v>
      </c>
      <c r="AM8" s="452">
        <f>AN8/(AM47*AM49*1.732)*1000</f>
        <v>1110.0104475377955</v>
      </c>
      <c r="AN8" s="452">
        <f>AN25</f>
        <v>44.6</v>
      </c>
      <c r="AO8" s="439">
        <v>0</v>
      </c>
      <c r="AP8" s="452">
        <f>AQ8/(AP47*AP49*1.732)*1000</f>
        <v>1107.194851228429</v>
      </c>
      <c r="AQ8" s="452">
        <f>AQ25</f>
        <v>45.830000000000005</v>
      </c>
      <c r="AR8" s="439">
        <v>0</v>
      </c>
      <c r="AS8" s="452">
        <f>AT8/(AS47*AS49*1.732)*1000</f>
        <v>1253.4986775526836</v>
      </c>
      <c r="AT8" s="452">
        <f>AT25</f>
        <v>60.54</v>
      </c>
      <c r="AU8" s="439">
        <v>0</v>
      </c>
      <c r="AV8" s="452">
        <f>AW8/(AV47*AV49*1.732)*1000</f>
        <v>748.5064992243553</v>
      </c>
      <c r="AW8" s="452">
        <f>AW25</f>
        <v>31.2</v>
      </c>
      <c r="AX8" s="439">
        <v>0</v>
      </c>
      <c r="AY8" s="452">
        <f>AZ8/(AY47*AY49*1.732)*100</f>
        <v>110.57816667048053</v>
      </c>
      <c r="AZ8" s="452">
        <f>AZ25</f>
        <v>45.81</v>
      </c>
      <c r="BA8" s="439">
        <v>0</v>
      </c>
      <c r="BB8" s="452">
        <f>BC8/(BB47*BB49*1.732)*1000</f>
        <v>1179.0277338566384</v>
      </c>
      <c r="BC8" s="452">
        <f>BC25</f>
        <v>51.775</v>
      </c>
      <c r="BD8" s="439">
        <v>0</v>
      </c>
      <c r="BE8" s="452">
        <f>BF8/(BE47*BE49*1.732)*1000</f>
        <v>1299.2321203255708</v>
      </c>
      <c r="BF8" s="452">
        <f>BF25</f>
        <v>56.25</v>
      </c>
      <c r="BG8" s="439">
        <v>0</v>
      </c>
      <c r="BH8" s="452">
        <f>BI8/(BH47*BH49*1.732)*1000</f>
        <v>1195.4695879105595</v>
      </c>
      <c r="BI8" s="452">
        <f>BI25</f>
        <v>53.870000000000005</v>
      </c>
      <c r="BJ8" s="439">
        <v>0</v>
      </c>
      <c r="BK8" s="452">
        <f>BL8/(BK47*BK49*1.732)*1000</f>
        <v>1202.656629713798</v>
      </c>
      <c r="BL8" s="452">
        <f>BL25</f>
        <v>54.88999999999999</v>
      </c>
      <c r="BM8" s="439">
        <v>0</v>
      </c>
      <c r="BN8" s="452">
        <f>BO8/(BN47*BN49*1.732)*1000</f>
        <v>1021.9098153286042</v>
      </c>
      <c r="BO8" s="452">
        <f>BO25</f>
        <v>47.47</v>
      </c>
      <c r="BP8" s="439">
        <v>0</v>
      </c>
      <c r="BQ8" s="452">
        <f>BR8/(BQ47*BQ49*1.732)*1000</f>
        <v>1132.8141935592414</v>
      </c>
      <c r="BR8" s="452">
        <f>BR25</f>
        <v>56.02</v>
      </c>
      <c r="BS8" s="439">
        <v>0</v>
      </c>
      <c r="BT8" s="452">
        <f>BU8/(BT47*BT49*1.732)*1000</f>
        <v>1034.214710811771</v>
      </c>
      <c r="BU8" s="452">
        <f>BU25</f>
        <v>38.529999999999994</v>
      </c>
      <c r="BV8" s="439">
        <v>0</v>
      </c>
      <c r="BW8" s="452">
        <f>BX8/(BW47*BW49*1.732)*1000</f>
        <v>1221.3746305951124</v>
      </c>
      <c r="BX8" s="452">
        <f>BX25</f>
        <v>56.12</v>
      </c>
      <c r="BY8" s="439">
        <v>0</v>
      </c>
      <c r="BZ8" s="452">
        <f>CA8/(BZ47*BZ49*1.732)*1000</f>
        <v>591.2671706060966</v>
      </c>
      <c r="CA8" s="162">
        <f>CA25</f>
        <v>17.1</v>
      </c>
      <c r="CB8" s="162">
        <f>CB25</f>
        <v>-13.650000000000006</v>
      </c>
    </row>
    <row r="9" spans="1:80" ht="13.5" thickBot="1">
      <c r="A9" s="880"/>
      <c r="B9" s="880"/>
      <c r="C9" s="453" t="s">
        <v>16</v>
      </c>
      <c r="D9" s="454" t="s">
        <v>17</v>
      </c>
      <c r="E9" s="875"/>
      <c r="F9" s="814"/>
      <c r="G9" s="814"/>
      <c r="H9" s="815"/>
      <c r="I9" s="885">
        <v>6</v>
      </c>
      <c r="J9" s="886"/>
      <c r="K9" s="887"/>
      <c r="L9" s="885">
        <v>6</v>
      </c>
      <c r="M9" s="886"/>
      <c r="N9" s="887"/>
      <c r="O9" s="885">
        <v>6</v>
      </c>
      <c r="P9" s="886"/>
      <c r="Q9" s="887"/>
      <c r="R9" s="885">
        <v>6</v>
      </c>
      <c r="S9" s="886"/>
      <c r="T9" s="887"/>
      <c r="U9" s="885">
        <v>6</v>
      </c>
      <c r="V9" s="886"/>
      <c r="W9" s="887"/>
      <c r="X9" s="885">
        <v>6</v>
      </c>
      <c r="Y9" s="886"/>
      <c r="Z9" s="887"/>
      <c r="AA9" s="885">
        <v>6</v>
      </c>
      <c r="AB9" s="886"/>
      <c r="AC9" s="887"/>
      <c r="AD9" s="885">
        <v>6</v>
      </c>
      <c r="AE9" s="886"/>
      <c r="AF9" s="887"/>
      <c r="AG9" s="885">
        <v>6</v>
      </c>
      <c r="AH9" s="886"/>
      <c r="AI9" s="887"/>
      <c r="AJ9" s="885">
        <v>6</v>
      </c>
      <c r="AK9" s="886"/>
      <c r="AL9" s="887"/>
      <c r="AM9" s="885">
        <v>6</v>
      </c>
      <c r="AN9" s="886"/>
      <c r="AO9" s="887"/>
      <c r="AP9" s="885">
        <v>6</v>
      </c>
      <c r="AQ9" s="886"/>
      <c r="AR9" s="887"/>
      <c r="AS9" s="885">
        <v>6</v>
      </c>
      <c r="AT9" s="886"/>
      <c r="AU9" s="887"/>
      <c r="AV9" s="885">
        <v>6</v>
      </c>
      <c r="AW9" s="886"/>
      <c r="AX9" s="887"/>
      <c r="AY9" s="885">
        <v>6</v>
      </c>
      <c r="AZ9" s="886"/>
      <c r="BA9" s="887"/>
      <c r="BB9" s="885">
        <v>6</v>
      </c>
      <c r="BC9" s="886"/>
      <c r="BD9" s="887"/>
      <c r="BE9" s="885">
        <v>6</v>
      </c>
      <c r="BF9" s="886"/>
      <c r="BG9" s="887"/>
      <c r="BH9" s="885">
        <v>6</v>
      </c>
      <c r="BI9" s="886"/>
      <c r="BJ9" s="887"/>
      <c r="BK9" s="885">
        <v>6</v>
      </c>
      <c r="BL9" s="886"/>
      <c r="BM9" s="887"/>
      <c r="BN9" s="885">
        <v>6</v>
      </c>
      <c r="BO9" s="886"/>
      <c r="BP9" s="887"/>
      <c r="BQ9" s="885">
        <v>6</v>
      </c>
      <c r="BR9" s="886"/>
      <c r="BS9" s="887"/>
      <c r="BT9" s="885">
        <v>6</v>
      </c>
      <c r="BU9" s="886"/>
      <c r="BV9" s="887"/>
      <c r="BW9" s="885">
        <v>6</v>
      </c>
      <c r="BX9" s="886"/>
      <c r="BY9" s="887"/>
      <c r="BZ9" s="885">
        <v>6</v>
      </c>
      <c r="CA9" s="886"/>
      <c r="CB9" s="887"/>
    </row>
    <row r="10" spans="1:80" ht="12.75">
      <c r="A10" s="880"/>
      <c r="B10" s="880"/>
      <c r="C10" s="433"/>
      <c r="D10" s="455" t="s">
        <v>249</v>
      </c>
      <c r="E10" s="841"/>
      <c r="F10" s="843"/>
      <c r="G10" s="458" t="s">
        <v>11</v>
      </c>
      <c r="H10" s="457"/>
      <c r="I10" s="459">
        <f>J10/(I46*I50*1.732)*1000</f>
        <v>5.757590509521347</v>
      </c>
      <c r="J10" s="460">
        <v>1.45</v>
      </c>
      <c r="K10" s="461">
        <v>-5.29</v>
      </c>
      <c r="L10" s="459">
        <f>M10/(L46*L50*1.732)*1000</f>
        <v>7.766544083553363</v>
      </c>
      <c r="M10" s="460">
        <v>2.68</v>
      </c>
      <c r="N10" s="461">
        <v>-0.87</v>
      </c>
      <c r="O10" s="459">
        <f>P10/(O46*O50*1.732)*1000</f>
        <v>19.64879639903227</v>
      </c>
      <c r="P10" s="460">
        <v>6.82</v>
      </c>
      <c r="Q10" s="461">
        <v>0.19</v>
      </c>
      <c r="R10" s="459">
        <f>S10/(R46*R50*1.732)*1000</f>
        <v>22.175945501888332</v>
      </c>
      <c r="S10" s="460">
        <v>7.61</v>
      </c>
      <c r="T10" s="461">
        <v>1.45</v>
      </c>
      <c r="U10" s="459">
        <f>V10/(U46*U50*1.732)*1000</f>
        <v>19.866915139248178</v>
      </c>
      <c r="V10" s="460">
        <v>6.88</v>
      </c>
      <c r="W10" s="461">
        <v>0.42</v>
      </c>
      <c r="X10" s="459">
        <f>Y10/(X46*X50*1.732)*100</f>
        <v>1.790009763902647</v>
      </c>
      <c r="Y10" s="460">
        <v>6.05</v>
      </c>
      <c r="Z10" s="461">
        <v>-0.67</v>
      </c>
      <c r="AA10" s="459">
        <f>AB10/(AA46*AA50*1.732)*1000</f>
        <v>24.114490764681868</v>
      </c>
      <c r="AB10" s="460">
        <v>6.62</v>
      </c>
      <c r="AC10" s="461">
        <v>1.07</v>
      </c>
      <c r="AD10" s="459">
        <f>AE10/(AD46*AD50*1.732)*1000</f>
        <v>18.75906785662876</v>
      </c>
      <c r="AE10" s="460">
        <v>6.1</v>
      </c>
      <c r="AF10" s="461">
        <v>0.67</v>
      </c>
      <c r="AG10" s="459">
        <f>AH10/(AG46*AG50*1.732)*1000</f>
        <v>27.215838831992556</v>
      </c>
      <c r="AH10" s="460">
        <v>8.74</v>
      </c>
      <c r="AI10" s="461">
        <v>1.97</v>
      </c>
      <c r="AJ10" s="459">
        <f>AK10/(AJ46*AJ50*1.732)*1000</f>
        <v>25.455052349129126</v>
      </c>
      <c r="AK10" s="460">
        <v>6.88</v>
      </c>
      <c r="AL10" s="461">
        <v>-0.07</v>
      </c>
      <c r="AM10" s="459">
        <f>AN10/(AM46*AM50*1.732)*1000</f>
        <v>25.015557382365568</v>
      </c>
      <c r="AN10" s="460">
        <v>6.76</v>
      </c>
      <c r="AO10" s="461">
        <v>0.07</v>
      </c>
      <c r="AP10" s="459">
        <f>AQ10/(AP46*AP50*1.732)*1000</f>
        <v>25.061557775197635</v>
      </c>
      <c r="AQ10" s="460">
        <v>6.77</v>
      </c>
      <c r="AR10" s="461">
        <v>0.4</v>
      </c>
      <c r="AS10" s="459">
        <f>AT10/(AS46*AS50*1.732)*1000</f>
        <v>10.081630184090567</v>
      </c>
      <c r="AT10" s="460">
        <v>2.73</v>
      </c>
      <c r="AU10" s="461">
        <v>-3.94</v>
      </c>
      <c r="AV10" s="459">
        <f>AW10/(AV46*AV50*1.732)*1000</f>
        <v>13.10819565241495</v>
      </c>
      <c r="AW10" s="460">
        <v>4.78</v>
      </c>
      <c r="AX10" s="461">
        <v>-2.38</v>
      </c>
      <c r="AY10" s="459">
        <f>AZ10/(AY46*AY50*1.732)*1000</f>
        <v>36.844017242585764</v>
      </c>
      <c r="AZ10" s="460">
        <v>9.96</v>
      </c>
      <c r="BA10" s="461">
        <v>1.59</v>
      </c>
      <c r="BB10" s="459">
        <f>BC10/(BB46*BB50*1.732)*1000</f>
        <v>13.654236912356659</v>
      </c>
      <c r="BC10" s="460">
        <v>4.96</v>
      </c>
      <c r="BD10" s="461">
        <v>-2.37</v>
      </c>
      <c r="BE10" s="459">
        <f>BF10/(BE46*BE50*1.732)*1000</f>
        <v>33.55660148570067</v>
      </c>
      <c r="BF10" s="460">
        <v>8.04</v>
      </c>
      <c r="BG10" s="461">
        <v>0.35</v>
      </c>
      <c r="BH10" s="459">
        <f>BI10/(BH46*BH50*1.732)*1000</f>
        <v>23.719529970955396</v>
      </c>
      <c r="BI10" s="460">
        <v>8.69</v>
      </c>
      <c r="BJ10" s="461">
        <v>1.41</v>
      </c>
      <c r="BK10" s="459">
        <f>BL10/(BK46*BK50*1.732)*1000</f>
        <v>22.57464605285275</v>
      </c>
      <c r="BL10" s="460">
        <v>8.37</v>
      </c>
      <c r="BM10" s="461">
        <v>0.82</v>
      </c>
      <c r="BN10" s="459">
        <f>BO10/(BN46*BN50*1.732)*1000</f>
        <v>28.55031649554514</v>
      </c>
      <c r="BO10" s="460">
        <v>7.62</v>
      </c>
      <c r="BP10" s="461">
        <v>0.65</v>
      </c>
      <c r="BQ10" s="459">
        <f>BR10/(BQ46*BQ50*1.732)*1000</f>
        <v>25.919399243383875</v>
      </c>
      <c r="BR10" s="460">
        <v>7.31</v>
      </c>
      <c r="BS10" s="461">
        <v>0.07</v>
      </c>
      <c r="BT10" s="459">
        <f>BU10/(BT46*BT50*1.732)*1000</f>
        <v>21.781897311247</v>
      </c>
      <c r="BU10" s="460">
        <v>5.93</v>
      </c>
      <c r="BV10" s="461">
        <v>-0.87</v>
      </c>
      <c r="BW10" s="459">
        <f>BX10/(BW46*BW50*1.732)*1000</f>
        <v>24.19198048734506</v>
      </c>
      <c r="BX10" s="460">
        <v>6.57</v>
      </c>
      <c r="BY10" s="461">
        <v>-0.84</v>
      </c>
      <c r="BZ10" s="459">
        <f>CA10/(BZ46*BZ50*1.732)*1000</f>
        <v>21.159891297837568</v>
      </c>
      <c r="CA10" s="460">
        <v>7.46</v>
      </c>
      <c r="CB10" s="461">
        <v>0.23</v>
      </c>
    </row>
    <row r="11" spans="1:80" ht="12.75">
      <c r="A11" s="880"/>
      <c r="B11" s="880"/>
      <c r="C11" s="440" t="s">
        <v>238</v>
      </c>
      <c r="D11" s="462"/>
      <c r="E11" s="832"/>
      <c r="F11" s="834"/>
      <c r="G11" s="463" t="s">
        <v>14</v>
      </c>
      <c r="H11" s="443"/>
      <c r="I11" s="446"/>
      <c r="J11" s="447"/>
      <c r="K11" s="464"/>
      <c r="L11" s="446"/>
      <c r="M11" s="447"/>
      <c r="N11" s="464"/>
      <c r="O11" s="446"/>
      <c r="P11" s="447"/>
      <c r="Q11" s="464"/>
      <c r="R11" s="446"/>
      <c r="S11" s="447"/>
      <c r="T11" s="464"/>
      <c r="U11" s="446"/>
      <c r="V11" s="447"/>
      <c r="W11" s="464"/>
      <c r="X11" s="446"/>
      <c r="Y11" s="447"/>
      <c r="Z11" s="464"/>
      <c r="AA11" s="446"/>
      <c r="AB11" s="447"/>
      <c r="AC11" s="464"/>
      <c r="AD11" s="446"/>
      <c r="AE11" s="447"/>
      <c r="AF11" s="464"/>
      <c r="AG11" s="446"/>
      <c r="AH11" s="447"/>
      <c r="AI11" s="464"/>
      <c r="AJ11" s="446"/>
      <c r="AK11" s="447"/>
      <c r="AL11" s="464"/>
      <c r="AM11" s="446"/>
      <c r="AN11" s="447"/>
      <c r="AO11" s="464"/>
      <c r="AP11" s="446"/>
      <c r="AQ11" s="447"/>
      <c r="AR11" s="464"/>
      <c r="AS11" s="446"/>
      <c r="AT11" s="447"/>
      <c r="AU11" s="464"/>
      <c r="AV11" s="446"/>
      <c r="AW11" s="447"/>
      <c r="AX11" s="464"/>
      <c r="AY11" s="446"/>
      <c r="AZ11" s="447"/>
      <c r="BA11" s="464"/>
      <c r="BB11" s="446"/>
      <c r="BC11" s="447"/>
      <c r="BD11" s="464"/>
      <c r="BE11" s="446"/>
      <c r="BF11" s="447"/>
      <c r="BG11" s="464"/>
      <c r="BH11" s="446"/>
      <c r="BI11" s="447"/>
      <c r="BJ11" s="464"/>
      <c r="BK11" s="446"/>
      <c r="BL11" s="447"/>
      <c r="BM11" s="464"/>
      <c r="BN11" s="446"/>
      <c r="BO11" s="447"/>
      <c r="BP11" s="464"/>
      <c r="BQ11" s="446"/>
      <c r="BR11" s="447"/>
      <c r="BS11" s="464"/>
      <c r="BT11" s="446"/>
      <c r="BU11" s="447"/>
      <c r="BV11" s="464"/>
      <c r="BW11" s="446"/>
      <c r="BX11" s="447"/>
      <c r="BY11" s="464"/>
      <c r="BZ11" s="446"/>
      <c r="CA11" s="447"/>
      <c r="CB11" s="464"/>
    </row>
    <row r="12" spans="1:80" ht="13.5" thickBot="1">
      <c r="A12" s="880"/>
      <c r="B12" s="880"/>
      <c r="C12" s="465">
        <v>40</v>
      </c>
      <c r="D12" s="466" t="s">
        <v>251</v>
      </c>
      <c r="E12" s="816"/>
      <c r="F12" s="818"/>
      <c r="G12" s="468"/>
      <c r="H12" s="467"/>
      <c r="I12" s="469">
        <f>J12/(I48*I50*1.732)*1000</f>
        <v>126.27186244901229</v>
      </c>
      <c r="J12" s="470">
        <f>J31</f>
        <v>1.45</v>
      </c>
      <c r="K12" s="470">
        <f>K31</f>
        <v>-3.3500000000000005</v>
      </c>
      <c r="L12" s="469">
        <f>M12/(L48*L50*1.732)*1000</f>
        <v>171.98714198646934</v>
      </c>
      <c r="M12" s="470">
        <f>M31</f>
        <v>2.7</v>
      </c>
      <c r="N12" s="471">
        <v>6.9</v>
      </c>
      <c r="O12" s="469">
        <f>P12/(O48*O50*1.732)*1000</f>
        <v>438.9205838462397</v>
      </c>
      <c r="P12" s="470">
        <f>P31</f>
        <v>6.819999999999999</v>
      </c>
      <c r="Q12" s="471">
        <v>3</v>
      </c>
      <c r="R12" s="469">
        <f>S12/(R48*R50*1.732)*1000</f>
        <v>494.68826353205696</v>
      </c>
      <c r="S12" s="470">
        <f>S31</f>
        <v>7.569999999999999</v>
      </c>
      <c r="T12" s="471">
        <v>3</v>
      </c>
      <c r="U12" s="469">
        <f>V12/(U48*U50*1.732)*1000</f>
        <v>447.28170281149676</v>
      </c>
      <c r="V12" s="470">
        <f>V31</f>
        <v>6.9399999999999995</v>
      </c>
      <c r="W12" s="471">
        <v>3</v>
      </c>
      <c r="X12" s="469">
        <f>Y12/(X48*X50*1.732)*100</f>
        <v>40.00553271919169</v>
      </c>
      <c r="Y12" s="470">
        <f>Y31</f>
        <v>6.09</v>
      </c>
      <c r="Z12" s="471">
        <v>3</v>
      </c>
      <c r="AA12" s="469">
        <f>AB12/(AA48*AA50*1.732)*1000</f>
        <v>538.7347866512442</v>
      </c>
      <c r="AB12" s="470">
        <f>AB31</f>
        <v>6.609999999999999</v>
      </c>
      <c r="AC12" s="471">
        <v>3</v>
      </c>
      <c r="AD12" s="469">
        <f>AE12/(AD48*AD50*1.732)*1000</f>
        <v>415.87057222205436</v>
      </c>
      <c r="AE12" s="470">
        <f>AE31</f>
        <v>6.086</v>
      </c>
      <c r="AF12" s="471">
        <v>3</v>
      </c>
      <c r="AG12" s="469">
        <f>AH12/(AG48*AG50*1.732)*1000</f>
        <v>608.3196303054729</v>
      </c>
      <c r="AH12" s="470">
        <f>AH31</f>
        <v>8.675</v>
      </c>
      <c r="AI12" s="471">
        <v>3</v>
      </c>
      <c r="AJ12" s="469">
        <f>AK12/(AJ48*AJ50*1.732)*1000</f>
        <v>566.540537359774</v>
      </c>
      <c r="AK12" s="470">
        <f>AK31</f>
        <v>6.8549999999999995</v>
      </c>
      <c r="AL12" s="471">
        <v>3</v>
      </c>
      <c r="AM12" s="469">
        <f>AN12/(AM48*AM50*1.732)*1000</f>
        <v>560.4904452718101</v>
      </c>
      <c r="AN12" s="470">
        <f>AN31</f>
        <v>6.7749999999999995</v>
      </c>
      <c r="AO12" s="471">
        <v>3</v>
      </c>
      <c r="AP12" s="469">
        <f>AQ12/(AP48*AP50*1.732)*1000</f>
        <v>563.2346844794836</v>
      </c>
      <c r="AQ12" s="470">
        <f>AQ31</f>
        <v>6.8149999999999995</v>
      </c>
      <c r="AR12" s="471">
        <v>3</v>
      </c>
      <c r="AS12" s="469">
        <f>AT12/(AS48*AS50*1.732)*1000</f>
        <v>221.62717535596735</v>
      </c>
      <c r="AT12" s="470">
        <f>AT31</f>
        <v>2.73</v>
      </c>
      <c r="AU12" s="471">
        <v>3</v>
      </c>
      <c r="AV12" s="469">
        <f>AW12/(AV48*AV50*1.732)*1000</f>
        <v>291.0263803062576</v>
      </c>
      <c r="AW12" s="470">
        <f>AW31</f>
        <v>4.795</v>
      </c>
      <c r="AX12" s="471">
        <v>3</v>
      </c>
      <c r="AY12" s="469">
        <f>AZ12/(AY48*AY50*1.732)*1000</f>
        <v>832.7091825331787</v>
      </c>
      <c r="AZ12" s="470">
        <f>AZ31</f>
        <v>10.015</v>
      </c>
      <c r="BA12" s="471">
        <v>3</v>
      </c>
      <c r="BB12" s="469">
        <f>BC12/(BB48*BB50*1.732)*1000</f>
        <v>303.7588145506675</v>
      </c>
      <c r="BC12" s="470">
        <f>BC31</f>
        <v>4.984999999999999</v>
      </c>
      <c r="BD12" s="471">
        <v>3</v>
      </c>
      <c r="BE12" s="469">
        <f>BF12/(BE48*BE50*1.732)*1000</f>
        <v>742.310787336117</v>
      </c>
      <c r="BF12" s="470">
        <f>BF31</f>
        <v>8.035</v>
      </c>
      <c r="BG12" s="471">
        <v>3</v>
      </c>
      <c r="BH12" s="469">
        <f>BI12/(BH48*BH50*1.732)*1000</f>
        <v>533.9298807623992</v>
      </c>
      <c r="BI12" s="470">
        <f>BI31</f>
        <v>8.715</v>
      </c>
      <c r="BJ12" s="471">
        <v>3</v>
      </c>
      <c r="BK12" s="469">
        <f>BL12/(BK48*BK50*1.732)*1000</f>
        <v>504.95452628809943</v>
      </c>
      <c r="BL12" s="470">
        <f>BL31</f>
        <v>8.354</v>
      </c>
      <c r="BM12" s="471">
        <v>3</v>
      </c>
      <c r="BN12" s="469">
        <f>BO12/(BN48*BN50*1.732)*1000</f>
        <v>629.7971465690711</v>
      </c>
      <c r="BO12" s="470">
        <f>BO31</f>
        <v>7.5040000000000004</v>
      </c>
      <c r="BP12" s="471">
        <v>3</v>
      </c>
      <c r="BQ12" s="469">
        <f>BR12/(BQ48*BQ50*1.732)*1000</f>
        <v>581.6942499634341</v>
      </c>
      <c r="BR12" s="470">
        <f>BR31</f>
        <v>7.34</v>
      </c>
      <c r="BS12" s="471">
        <v>3</v>
      </c>
      <c r="BT12" s="469">
        <f>BU12/(BT48*BT50*1.732)*1000</f>
        <v>486.0489230334166</v>
      </c>
      <c r="BU12" s="470">
        <f>BU31</f>
        <v>5.9399999999999995</v>
      </c>
      <c r="BV12" s="471">
        <v>3</v>
      </c>
      <c r="BW12" s="469">
        <f>BX12/(BW48*BW50*1.732)*1000</f>
        <v>539.7715824268066</v>
      </c>
      <c r="BX12" s="470">
        <f>BX31</f>
        <v>6.59</v>
      </c>
      <c r="BY12" s="471">
        <v>3</v>
      </c>
      <c r="BZ12" s="469">
        <f>CA12/(BZ48*BZ50*1.732)*1000</f>
        <v>474.635311293503</v>
      </c>
      <c r="CA12" s="470">
        <f>CA31</f>
        <v>7.4799999999999995</v>
      </c>
      <c r="CB12" s="471">
        <v>3</v>
      </c>
    </row>
    <row r="13" spans="1:80" ht="13.5" thickBot="1">
      <c r="A13" s="880"/>
      <c r="B13" s="880"/>
      <c r="C13" s="453" t="s">
        <v>16</v>
      </c>
      <c r="D13" s="454" t="s">
        <v>17</v>
      </c>
      <c r="E13" s="875"/>
      <c r="F13" s="814"/>
      <c r="G13" s="814"/>
      <c r="H13" s="815"/>
      <c r="I13" s="875">
        <v>5</v>
      </c>
      <c r="J13" s="814"/>
      <c r="K13" s="815"/>
      <c r="L13" s="875">
        <v>5</v>
      </c>
      <c r="M13" s="814"/>
      <c r="N13" s="815"/>
      <c r="O13" s="875">
        <v>5</v>
      </c>
      <c r="P13" s="814"/>
      <c r="Q13" s="815"/>
      <c r="R13" s="875">
        <v>5</v>
      </c>
      <c r="S13" s="814"/>
      <c r="T13" s="815"/>
      <c r="U13" s="875">
        <v>5</v>
      </c>
      <c r="V13" s="814"/>
      <c r="W13" s="815"/>
      <c r="X13" s="875">
        <v>5</v>
      </c>
      <c r="Y13" s="814"/>
      <c r="Z13" s="815"/>
      <c r="AA13" s="875">
        <v>5</v>
      </c>
      <c r="AB13" s="814"/>
      <c r="AC13" s="815"/>
      <c r="AD13" s="875">
        <v>5</v>
      </c>
      <c r="AE13" s="814"/>
      <c r="AF13" s="815"/>
      <c r="AG13" s="875">
        <v>5</v>
      </c>
      <c r="AH13" s="814"/>
      <c r="AI13" s="815"/>
      <c r="AJ13" s="875">
        <v>5</v>
      </c>
      <c r="AK13" s="814"/>
      <c r="AL13" s="815"/>
      <c r="AM13" s="875">
        <v>5</v>
      </c>
      <c r="AN13" s="814"/>
      <c r="AO13" s="815"/>
      <c r="AP13" s="875">
        <v>5</v>
      </c>
      <c r="AQ13" s="814"/>
      <c r="AR13" s="815"/>
      <c r="AS13" s="875">
        <v>5</v>
      </c>
      <c r="AT13" s="814"/>
      <c r="AU13" s="815"/>
      <c r="AV13" s="875">
        <v>5</v>
      </c>
      <c r="AW13" s="814"/>
      <c r="AX13" s="815"/>
      <c r="AY13" s="875">
        <v>5</v>
      </c>
      <c r="AZ13" s="814"/>
      <c r="BA13" s="815"/>
      <c r="BB13" s="875">
        <v>5</v>
      </c>
      <c r="BC13" s="814"/>
      <c r="BD13" s="815"/>
      <c r="BE13" s="875">
        <v>5</v>
      </c>
      <c r="BF13" s="814"/>
      <c r="BG13" s="815"/>
      <c r="BH13" s="875">
        <v>5</v>
      </c>
      <c r="BI13" s="814"/>
      <c r="BJ13" s="815"/>
      <c r="BK13" s="875">
        <v>5</v>
      </c>
      <c r="BL13" s="814"/>
      <c r="BM13" s="815"/>
      <c r="BN13" s="875">
        <v>5</v>
      </c>
      <c r="BO13" s="814"/>
      <c r="BP13" s="815"/>
      <c r="BQ13" s="875">
        <v>5</v>
      </c>
      <c r="BR13" s="814"/>
      <c r="BS13" s="815"/>
      <c r="BT13" s="875">
        <v>5</v>
      </c>
      <c r="BU13" s="814"/>
      <c r="BV13" s="815"/>
      <c r="BW13" s="875">
        <v>5</v>
      </c>
      <c r="BX13" s="814"/>
      <c r="BY13" s="815"/>
      <c r="BZ13" s="875">
        <v>5</v>
      </c>
      <c r="CA13" s="814"/>
      <c r="CB13" s="815"/>
    </row>
    <row r="14" spans="1:80" ht="12.75">
      <c r="A14" s="880"/>
      <c r="B14" s="880"/>
      <c r="C14" s="876" t="s">
        <v>22</v>
      </c>
      <c r="D14" s="472" t="s">
        <v>249</v>
      </c>
      <c r="E14" s="456"/>
      <c r="F14" s="457"/>
      <c r="G14" s="436"/>
      <c r="H14" s="457"/>
      <c r="I14" s="186"/>
      <c r="J14" s="224"/>
      <c r="K14" s="187"/>
      <c r="L14" s="186"/>
      <c r="M14" s="224"/>
      <c r="N14" s="187"/>
      <c r="O14" s="186"/>
      <c r="P14" s="224"/>
      <c r="Q14" s="187"/>
      <c r="R14" s="186"/>
      <c r="S14" s="224"/>
      <c r="T14" s="187"/>
      <c r="U14" s="186"/>
      <c r="V14" s="224"/>
      <c r="W14" s="187"/>
      <c r="X14" s="186"/>
      <c r="Y14" s="224"/>
      <c r="Z14" s="187"/>
      <c r="AA14" s="186"/>
      <c r="AB14" s="224"/>
      <c r="AC14" s="187"/>
      <c r="AD14" s="186"/>
      <c r="AE14" s="224"/>
      <c r="AF14" s="187"/>
      <c r="AG14" s="186"/>
      <c r="AH14" s="224"/>
      <c r="AI14" s="187"/>
      <c r="AJ14" s="186"/>
      <c r="AK14" s="224"/>
      <c r="AL14" s="187"/>
      <c r="AM14" s="186"/>
      <c r="AN14" s="224"/>
      <c r="AO14" s="187"/>
      <c r="AP14" s="186"/>
      <c r="AQ14" s="224"/>
      <c r="AR14" s="187"/>
      <c r="AS14" s="186"/>
      <c r="AT14" s="224"/>
      <c r="AU14" s="187"/>
      <c r="AV14" s="186"/>
      <c r="AW14" s="224"/>
      <c r="AX14" s="187"/>
      <c r="AY14" s="186"/>
      <c r="AZ14" s="224"/>
      <c r="BA14" s="187"/>
      <c r="BB14" s="186"/>
      <c r="BC14" s="224"/>
      <c r="BD14" s="187"/>
      <c r="BE14" s="186"/>
      <c r="BF14" s="224"/>
      <c r="BG14" s="187"/>
      <c r="BH14" s="186"/>
      <c r="BI14" s="224"/>
      <c r="BJ14" s="187"/>
      <c r="BK14" s="186"/>
      <c r="BL14" s="224"/>
      <c r="BM14" s="187"/>
      <c r="BN14" s="186"/>
      <c r="BO14" s="224"/>
      <c r="BP14" s="187"/>
      <c r="BQ14" s="186"/>
      <c r="BR14" s="224"/>
      <c r="BS14" s="187"/>
      <c r="BT14" s="186"/>
      <c r="BU14" s="224"/>
      <c r="BV14" s="187"/>
      <c r="BW14" s="186"/>
      <c r="BX14" s="224"/>
      <c r="BY14" s="187"/>
      <c r="BZ14" s="186"/>
      <c r="CA14" s="224"/>
      <c r="CB14" s="187"/>
    </row>
    <row r="15" spans="1:80" ht="12.75">
      <c r="A15" s="880"/>
      <c r="B15" s="880"/>
      <c r="C15" s="877"/>
      <c r="D15" s="473" t="s">
        <v>252</v>
      </c>
      <c r="E15" s="442"/>
      <c r="F15" s="443"/>
      <c r="G15" s="445"/>
      <c r="H15" s="443"/>
      <c r="I15" s="474">
        <f>I8</f>
        <v>1173.3726625407544</v>
      </c>
      <c r="J15" s="447">
        <f>J8</f>
        <v>53.260000000000005</v>
      </c>
      <c r="K15" s="475">
        <f>K8</f>
        <v>-6.100000000000001</v>
      </c>
      <c r="L15" s="474">
        <f>L8</f>
        <v>373.8837869487821</v>
      </c>
      <c r="M15" s="447">
        <f aca="true" t="shared" si="0" ref="M15:BX15">M8</f>
        <v>8.25</v>
      </c>
      <c r="N15" s="475">
        <f t="shared" si="0"/>
        <v>0</v>
      </c>
      <c r="O15" s="474">
        <f t="shared" si="0"/>
        <v>1128.5892455553533</v>
      </c>
      <c r="P15" s="447">
        <f t="shared" si="0"/>
        <v>54.260000000000005</v>
      </c>
      <c r="Q15" s="475">
        <f t="shared" si="0"/>
        <v>0.5</v>
      </c>
      <c r="R15" s="474">
        <f t="shared" si="0"/>
        <v>1161.9808064300253</v>
      </c>
      <c r="S15" s="447">
        <f t="shared" si="0"/>
        <v>54.52</v>
      </c>
      <c r="T15" s="475">
        <f t="shared" si="0"/>
        <v>0</v>
      </c>
      <c r="U15" s="474">
        <f t="shared" si="0"/>
        <v>779.2305668037855</v>
      </c>
      <c r="V15" s="447">
        <f t="shared" si="0"/>
        <v>26.13</v>
      </c>
      <c r="W15" s="475">
        <f t="shared" si="0"/>
        <v>0</v>
      </c>
      <c r="X15" s="474">
        <f t="shared" si="0"/>
        <v>1193.2383482798568</v>
      </c>
      <c r="Y15" s="447">
        <f t="shared" si="0"/>
        <v>57.220000000000006</v>
      </c>
      <c r="Z15" s="475">
        <f t="shared" si="0"/>
        <v>0</v>
      </c>
      <c r="AA15" s="474">
        <f t="shared" si="0"/>
        <v>1177.2000073789889</v>
      </c>
      <c r="AB15" s="447">
        <f t="shared" si="0"/>
        <v>51.153</v>
      </c>
      <c r="AC15" s="475">
        <f t="shared" si="0"/>
        <v>0</v>
      </c>
      <c r="AD15" s="474">
        <f t="shared" si="0"/>
        <v>1188.0718800645782</v>
      </c>
      <c r="AE15" s="447">
        <f t="shared" si="0"/>
        <v>53.87</v>
      </c>
      <c r="AF15" s="475">
        <f t="shared" si="0"/>
        <v>0</v>
      </c>
      <c r="AG15" s="474">
        <f t="shared" si="0"/>
        <v>1178.6163692703224</v>
      </c>
      <c r="AH15" s="447">
        <f t="shared" si="0"/>
        <v>52.53</v>
      </c>
      <c r="AI15" s="475">
        <f t="shared" si="0"/>
        <v>0</v>
      </c>
      <c r="AJ15" s="474">
        <f t="shared" si="0"/>
        <v>1159.080384605711</v>
      </c>
      <c r="AK15" s="447">
        <f t="shared" si="0"/>
        <v>50.14</v>
      </c>
      <c r="AL15" s="475">
        <f t="shared" si="0"/>
        <v>0</v>
      </c>
      <c r="AM15" s="474">
        <f t="shared" si="0"/>
        <v>1110.0104475377955</v>
      </c>
      <c r="AN15" s="447">
        <f t="shared" si="0"/>
        <v>44.6</v>
      </c>
      <c r="AO15" s="475">
        <f t="shared" si="0"/>
        <v>0</v>
      </c>
      <c r="AP15" s="474">
        <f t="shared" si="0"/>
        <v>1107.194851228429</v>
      </c>
      <c r="AQ15" s="447">
        <f t="shared" si="0"/>
        <v>45.830000000000005</v>
      </c>
      <c r="AR15" s="475">
        <f t="shared" si="0"/>
        <v>0</v>
      </c>
      <c r="AS15" s="474">
        <f t="shared" si="0"/>
        <v>1253.4986775526836</v>
      </c>
      <c r="AT15" s="447">
        <f t="shared" si="0"/>
        <v>60.54</v>
      </c>
      <c r="AU15" s="475">
        <f t="shared" si="0"/>
        <v>0</v>
      </c>
      <c r="AV15" s="474">
        <f t="shared" si="0"/>
        <v>748.5064992243553</v>
      </c>
      <c r="AW15" s="447">
        <f t="shared" si="0"/>
        <v>31.2</v>
      </c>
      <c r="AX15" s="475">
        <f t="shared" si="0"/>
        <v>0</v>
      </c>
      <c r="AY15" s="474">
        <f t="shared" si="0"/>
        <v>110.57816667048053</v>
      </c>
      <c r="AZ15" s="447">
        <f t="shared" si="0"/>
        <v>45.81</v>
      </c>
      <c r="BA15" s="475">
        <f t="shared" si="0"/>
        <v>0</v>
      </c>
      <c r="BB15" s="474">
        <f t="shared" si="0"/>
        <v>1179.0277338566384</v>
      </c>
      <c r="BC15" s="447">
        <f t="shared" si="0"/>
        <v>51.775</v>
      </c>
      <c r="BD15" s="475">
        <f t="shared" si="0"/>
        <v>0</v>
      </c>
      <c r="BE15" s="474">
        <f t="shared" si="0"/>
        <v>1299.2321203255708</v>
      </c>
      <c r="BF15" s="447">
        <f t="shared" si="0"/>
        <v>56.25</v>
      </c>
      <c r="BG15" s="475">
        <f t="shared" si="0"/>
        <v>0</v>
      </c>
      <c r="BH15" s="474">
        <f t="shared" si="0"/>
        <v>1195.4695879105595</v>
      </c>
      <c r="BI15" s="447">
        <f t="shared" si="0"/>
        <v>53.870000000000005</v>
      </c>
      <c r="BJ15" s="475">
        <f t="shared" si="0"/>
        <v>0</v>
      </c>
      <c r="BK15" s="474">
        <f t="shared" si="0"/>
        <v>1202.656629713798</v>
      </c>
      <c r="BL15" s="447">
        <f t="shared" si="0"/>
        <v>54.88999999999999</v>
      </c>
      <c r="BM15" s="475">
        <f t="shared" si="0"/>
        <v>0</v>
      </c>
      <c r="BN15" s="474">
        <f t="shared" si="0"/>
        <v>1021.9098153286042</v>
      </c>
      <c r="BO15" s="447">
        <f t="shared" si="0"/>
        <v>47.47</v>
      </c>
      <c r="BP15" s="475">
        <f t="shared" si="0"/>
        <v>0</v>
      </c>
      <c r="BQ15" s="474">
        <f t="shared" si="0"/>
        <v>1132.8141935592414</v>
      </c>
      <c r="BR15" s="447">
        <f t="shared" si="0"/>
        <v>56.02</v>
      </c>
      <c r="BS15" s="475">
        <f t="shared" si="0"/>
        <v>0</v>
      </c>
      <c r="BT15" s="474">
        <f t="shared" si="0"/>
        <v>1034.214710811771</v>
      </c>
      <c r="BU15" s="447">
        <f t="shared" si="0"/>
        <v>38.529999999999994</v>
      </c>
      <c r="BV15" s="475">
        <f t="shared" si="0"/>
        <v>0</v>
      </c>
      <c r="BW15" s="474">
        <f t="shared" si="0"/>
        <v>1221.3746305951124</v>
      </c>
      <c r="BX15" s="447">
        <f t="shared" si="0"/>
        <v>56.12</v>
      </c>
      <c r="BY15" s="475">
        <f>BY8</f>
        <v>0</v>
      </c>
      <c r="BZ15" s="474">
        <f>BZ8</f>
        <v>591.2671706060966</v>
      </c>
      <c r="CA15" s="447">
        <f>CA8</f>
        <v>17.1</v>
      </c>
      <c r="CB15" s="475">
        <f>CB8</f>
        <v>-13.650000000000006</v>
      </c>
    </row>
    <row r="16" spans="1:80" ht="13.5" thickBot="1">
      <c r="A16" s="880"/>
      <c r="B16" s="888"/>
      <c r="C16" s="878"/>
      <c r="D16" s="476" t="s">
        <v>253</v>
      </c>
      <c r="E16" s="451"/>
      <c r="F16" s="467"/>
      <c r="G16" s="468"/>
      <c r="H16" s="467"/>
      <c r="I16" s="477">
        <f>I12</f>
        <v>126.27186244901229</v>
      </c>
      <c r="J16" s="478">
        <f>J12</f>
        <v>1.45</v>
      </c>
      <c r="K16" s="479">
        <f>K12</f>
        <v>-3.3500000000000005</v>
      </c>
      <c r="L16" s="477">
        <f>L12</f>
        <v>171.98714198646934</v>
      </c>
      <c r="M16" s="478">
        <f aca="true" t="shared" si="1" ref="M16:BX16">M12</f>
        <v>2.7</v>
      </c>
      <c r="N16" s="479">
        <f t="shared" si="1"/>
        <v>6.9</v>
      </c>
      <c r="O16" s="477">
        <f t="shared" si="1"/>
        <v>438.9205838462397</v>
      </c>
      <c r="P16" s="478">
        <f t="shared" si="1"/>
        <v>6.819999999999999</v>
      </c>
      <c r="Q16" s="479">
        <f t="shared" si="1"/>
        <v>3</v>
      </c>
      <c r="R16" s="477">
        <f t="shared" si="1"/>
        <v>494.68826353205696</v>
      </c>
      <c r="S16" s="478">
        <f t="shared" si="1"/>
        <v>7.569999999999999</v>
      </c>
      <c r="T16" s="479">
        <f t="shared" si="1"/>
        <v>3</v>
      </c>
      <c r="U16" s="477">
        <f t="shared" si="1"/>
        <v>447.28170281149676</v>
      </c>
      <c r="V16" s="478">
        <f t="shared" si="1"/>
        <v>6.9399999999999995</v>
      </c>
      <c r="W16" s="479">
        <f t="shared" si="1"/>
        <v>3</v>
      </c>
      <c r="X16" s="477">
        <f t="shared" si="1"/>
        <v>40.00553271919169</v>
      </c>
      <c r="Y16" s="478">
        <f t="shared" si="1"/>
        <v>6.09</v>
      </c>
      <c r="Z16" s="479">
        <f t="shared" si="1"/>
        <v>3</v>
      </c>
      <c r="AA16" s="477">
        <f t="shared" si="1"/>
        <v>538.7347866512442</v>
      </c>
      <c r="AB16" s="478">
        <f t="shared" si="1"/>
        <v>6.609999999999999</v>
      </c>
      <c r="AC16" s="479">
        <f t="shared" si="1"/>
        <v>3</v>
      </c>
      <c r="AD16" s="477">
        <f t="shared" si="1"/>
        <v>415.87057222205436</v>
      </c>
      <c r="AE16" s="478">
        <f t="shared" si="1"/>
        <v>6.086</v>
      </c>
      <c r="AF16" s="479">
        <f t="shared" si="1"/>
        <v>3</v>
      </c>
      <c r="AG16" s="477">
        <f t="shared" si="1"/>
        <v>608.3196303054729</v>
      </c>
      <c r="AH16" s="478">
        <f t="shared" si="1"/>
        <v>8.675</v>
      </c>
      <c r="AI16" s="479">
        <f t="shared" si="1"/>
        <v>3</v>
      </c>
      <c r="AJ16" s="477">
        <f t="shared" si="1"/>
        <v>566.540537359774</v>
      </c>
      <c r="AK16" s="478">
        <f t="shared" si="1"/>
        <v>6.8549999999999995</v>
      </c>
      <c r="AL16" s="479">
        <f t="shared" si="1"/>
        <v>3</v>
      </c>
      <c r="AM16" s="477">
        <f t="shared" si="1"/>
        <v>560.4904452718101</v>
      </c>
      <c r="AN16" s="478">
        <f t="shared" si="1"/>
        <v>6.7749999999999995</v>
      </c>
      <c r="AO16" s="479">
        <f t="shared" si="1"/>
        <v>3</v>
      </c>
      <c r="AP16" s="477">
        <f t="shared" si="1"/>
        <v>563.2346844794836</v>
      </c>
      <c r="AQ16" s="478">
        <f t="shared" si="1"/>
        <v>6.8149999999999995</v>
      </c>
      <c r="AR16" s="479">
        <f t="shared" si="1"/>
        <v>3</v>
      </c>
      <c r="AS16" s="477">
        <f t="shared" si="1"/>
        <v>221.62717535596735</v>
      </c>
      <c r="AT16" s="478">
        <f t="shared" si="1"/>
        <v>2.73</v>
      </c>
      <c r="AU16" s="479">
        <f t="shared" si="1"/>
        <v>3</v>
      </c>
      <c r="AV16" s="477">
        <f t="shared" si="1"/>
        <v>291.0263803062576</v>
      </c>
      <c r="AW16" s="478">
        <f t="shared" si="1"/>
        <v>4.795</v>
      </c>
      <c r="AX16" s="479">
        <f t="shared" si="1"/>
        <v>3</v>
      </c>
      <c r="AY16" s="477">
        <f t="shared" si="1"/>
        <v>832.7091825331787</v>
      </c>
      <c r="AZ16" s="478">
        <f t="shared" si="1"/>
        <v>10.015</v>
      </c>
      <c r="BA16" s="479">
        <f t="shared" si="1"/>
        <v>3</v>
      </c>
      <c r="BB16" s="477">
        <f t="shared" si="1"/>
        <v>303.7588145506675</v>
      </c>
      <c r="BC16" s="478">
        <f t="shared" si="1"/>
        <v>4.984999999999999</v>
      </c>
      <c r="BD16" s="479">
        <f t="shared" si="1"/>
        <v>3</v>
      </c>
      <c r="BE16" s="477">
        <f t="shared" si="1"/>
        <v>742.310787336117</v>
      </c>
      <c r="BF16" s="478">
        <f t="shared" si="1"/>
        <v>8.035</v>
      </c>
      <c r="BG16" s="479">
        <f t="shared" si="1"/>
        <v>3</v>
      </c>
      <c r="BH16" s="477">
        <f t="shared" si="1"/>
        <v>533.9298807623992</v>
      </c>
      <c r="BI16" s="478">
        <f t="shared" si="1"/>
        <v>8.715</v>
      </c>
      <c r="BJ16" s="479">
        <f t="shared" si="1"/>
        <v>3</v>
      </c>
      <c r="BK16" s="477">
        <f t="shared" si="1"/>
        <v>504.95452628809943</v>
      </c>
      <c r="BL16" s="478">
        <f t="shared" si="1"/>
        <v>8.354</v>
      </c>
      <c r="BM16" s="479">
        <f t="shared" si="1"/>
        <v>3</v>
      </c>
      <c r="BN16" s="477">
        <f t="shared" si="1"/>
        <v>629.7971465690711</v>
      </c>
      <c r="BO16" s="478">
        <f t="shared" si="1"/>
        <v>7.5040000000000004</v>
      </c>
      <c r="BP16" s="479">
        <f t="shared" si="1"/>
        <v>3</v>
      </c>
      <c r="BQ16" s="477">
        <f t="shared" si="1"/>
        <v>581.6942499634341</v>
      </c>
      <c r="BR16" s="478">
        <f t="shared" si="1"/>
        <v>7.34</v>
      </c>
      <c r="BS16" s="479">
        <f t="shared" si="1"/>
        <v>3</v>
      </c>
      <c r="BT16" s="477">
        <f t="shared" si="1"/>
        <v>486.0489230334166</v>
      </c>
      <c r="BU16" s="478">
        <f t="shared" si="1"/>
        <v>5.9399999999999995</v>
      </c>
      <c r="BV16" s="479">
        <f t="shared" si="1"/>
        <v>3</v>
      </c>
      <c r="BW16" s="477">
        <f t="shared" si="1"/>
        <v>539.7715824268066</v>
      </c>
      <c r="BX16" s="478">
        <f t="shared" si="1"/>
        <v>6.59</v>
      </c>
      <c r="BY16" s="479">
        <f>BY12</f>
        <v>3</v>
      </c>
      <c r="BZ16" s="477">
        <f>BZ12</f>
        <v>474.635311293503</v>
      </c>
      <c r="CA16" s="478">
        <f>CA12</f>
        <v>7.4799999999999995</v>
      </c>
      <c r="CB16" s="479">
        <f>CB12</f>
        <v>3</v>
      </c>
    </row>
    <row r="17" spans="1:80" ht="12.75">
      <c r="A17" s="880"/>
      <c r="B17" s="879" t="s">
        <v>254</v>
      </c>
      <c r="C17" s="819" t="s">
        <v>25</v>
      </c>
      <c r="D17" s="820"/>
      <c r="E17" s="820"/>
      <c r="F17" s="883"/>
      <c r="G17" s="842"/>
      <c r="H17" s="843"/>
      <c r="I17" s="420" t="s">
        <v>3</v>
      </c>
      <c r="J17" s="421" t="s">
        <v>4</v>
      </c>
      <c r="K17" s="422" t="s">
        <v>5</v>
      </c>
      <c r="L17" s="420" t="s">
        <v>3</v>
      </c>
      <c r="M17" s="421" t="s">
        <v>4</v>
      </c>
      <c r="N17" s="422" t="s">
        <v>5</v>
      </c>
      <c r="O17" s="420" t="s">
        <v>3</v>
      </c>
      <c r="P17" s="421" t="s">
        <v>4</v>
      </c>
      <c r="Q17" s="422" t="s">
        <v>5</v>
      </c>
      <c r="R17" s="420" t="s">
        <v>3</v>
      </c>
      <c r="S17" s="421" t="s">
        <v>4</v>
      </c>
      <c r="T17" s="422" t="s">
        <v>5</v>
      </c>
      <c r="U17" s="420" t="s">
        <v>3</v>
      </c>
      <c r="V17" s="421" t="s">
        <v>4</v>
      </c>
      <c r="W17" s="422" t="s">
        <v>5</v>
      </c>
      <c r="X17" s="420" t="s">
        <v>3</v>
      </c>
      <c r="Y17" s="421" t="s">
        <v>4</v>
      </c>
      <c r="Z17" s="422" t="s">
        <v>5</v>
      </c>
      <c r="AA17" s="420" t="s">
        <v>3</v>
      </c>
      <c r="AB17" s="421" t="s">
        <v>4</v>
      </c>
      <c r="AC17" s="422" t="s">
        <v>5</v>
      </c>
      <c r="AD17" s="420" t="s">
        <v>3</v>
      </c>
      <c r="AE17" s="421" t="s">
        <v>4</v>
      </c>
      <c r="AF17" s="422" t="s">
        <v>5</v>
      </c>
      <c r="AG17" s="420" t="s">
        <v>3</v>
      </c>
      <c r="AH17" s="421" t="s">
        <v>4</v>
      </c>
      <c r="AI17" s="422" t="s">
        <v>5</v>
      </c>
      <c r="AJ17" s="420" t="s">
        <v>3</v>
      </c>
      <c r="AK17" s="421" t="s">
        <v>4</v>
      </c>
      <c r="AL17" s="422" t="s">
        <v>5</v>
      </c>
      <c r="AM17" s="420" t="s">
        <v>3</v>
      </c>
      <c r="AN17" s="421" t="s">
        <v>4</v>
      </c>
      <c r="AO17" s="422" t="s">
        <v>5</v>
      </c>
      <c r="AP17" s="420" t="s">
        <v>3</v>
      </c>
      <c r="AQ17" s="421" t="s">
        <v>4</v>
      </c>
      <c r="AR17" s="422" t="s">
        <v>5</v>
      </c>
      <c r="AS17" s="420" t="s">
        <v>3</v>
      </c>
      <c r="AT17" s="421" t="s">
        <v>4</v>
      </c>
      <c r="AU17" s="422" t="s">
        <v>5</v>
      </c>
      <c r="AV17" s="420" t="s">
        <v>3</v>
      </c>
      <c r="AW17" s="421" t="s">
        <v>4</v>
      </c>
      <c r="AX17" s="422" t="s">
        <v>5</v>
      </c>
      <c r="AY17" s="420" t="s">
        <v>3</v>
      </c>
      <c r="AZ17" s="421" t="s">
        <v>4</v>
      </c>
      <c r="BA17" s="422" t="s">
        <v>5</v>
      </c>
      <c r="BB17" s="420" t="s">
        <v>3</v>
      </c>
      <c r="BC17" s="421" t="s">
        <v>4</v>
      </c>
      <c r="BD17" s="422" t="s">
        <v>5</v>
      </c>
      <c r="BE17" s="420" t="s">
        <v>3</v>
      </c>
      <c r="BF17" s="421" t="s">
        <v>4</v>
      </c>
      <c r="BG17" s="422" t="s">
        <v>5</v>
      </c>
      <c r="BH17" s="420" t="s">
        <v>3</v>
      </c>
      <c r="BI17" s="421" t="s">
        <v>4</v>
      </c>
      <c r="BJ17" s="422" t="s">
        <v>5</v>
      </c>
      <c r="BK17" s="420" t="s">
        <v>3</v>
      </c>
      <c r="BL17" s="421" t="s">
        <v>4</v>
      </c>
      <c r="BM17" s="422" t="s">
        <v>5</v>
      </c>
      <c r="BN17" s="420" t="s">
        <v>3</v>
      </c>
      <c r="BO17" s="421" t="s">
        <v>4</v>
      </c>
      <c r="BP17" s="422" t="s">
        <v>5</v>
      </c>
      <c r="BQ17" s="420" t="s">
        <v>3</v>
      </c>
      <c r="BR17" s="421" t="s">
        <v>4</v>
      </c>
      <c r="BS17" s="422" t="s">
        <v>5</v>
      </c>
      <c r="BT17" s="420" t="s">
        <v>3</v>
      </c>
      <c r="BU17" s="421" t="s">
        <v>4</v>
      </c>
      <c r="BV17" s="422" t="s">
        <v>5</v>
      </c>
      <c r="BW17" s="420" t="s">
        <v>3</v>
      </c>
      <c r="BX17" s="421" t="s">
        <v>4</v>
      </c>
      <c r="BY17" s="422" t="s">
        <v>5</v>
      </c>
      <c r="BZ17" s="420" t="s">
        <v>3</v>
      </c>
      <c r="CA17" s="421" t="s">
        <v>4</v>
      </c>
      <c r="CB17" s="422" t="s">
        <v>5</v>
      </c>
    </row>
    <row r="18" spans="1:80" ht="13.5" thickBot="1">
      <c r="A18" s="880"/>
      <c r="B18" s="880"/>
      <c r="C18" s="847"/>
      <c r="D18" s="874"/>
      <c r="E18" s="822"/>
      <c r="F18" s="884"/>
      <c r="G18" s="480"/>
      <c r="H18" s="212"/>
      <c r="I18" s="428" t="s">
        <v>6</v>
      </c>
      <c r="J18" s="429" t="s">
        <v>7</v>
      </c>
      <c r="K18" s="430" t="s">
        <v>8</v>
      </c>
      <c r="L18" s="428" t="s">
        <v>6</v>
      </c>
      <c r="M18" s="429" t="s">
        <v>7</v>
      </c>
      <c r="N18" s="430" t="s">
        <v>8</v>
      </c>
      <c r="O18" s="428" t="s">
        <v>6</v>
      </c>
      <c r="P18" s="429" t="s">
        <v>7</v>
      </c>
      <c r="Q18" s="430" t="s">
        <v>8</v>
      </c>
      <c r="R18" s="428" t="s">
        <v>6</v>
      </c>
      <c r="S18" s="429" t="s">
        <v>7</v>
      </c>
      <c r="T18" s="430" t="s">
        <v>8</v>
      </c>
      <c r="U18" s="428" t="s">
        <v>6</v>
      </c>
      <c r="V18" s="429" t="s">
        <v>7</v>
      </c>
      <c r="W18" s="430" t="s">
        <v>8</v>
      </c>
      <c r="X18" s="428" t="s">
        <v>6</v>
      </c>
      <c r="Y18" s="429" t="s">
        <v>7</v>
      </c>
      <c r="Z18" s="430" t="s">
        <v>8</v>
      </c>
      <c r="AA18" s="428" t="s">
        <v>6</v>
      </c>
      <c r="AB18" s="429" t="s">
        <v>7</v>
      </c>
      <c r="AC18" s="430" t="s">
        <v>8</v>
      </c>
      <c r="AD18" s="428" t="s">
        <v>6</v>
      </c>
      <c r="AE18" s="429" t="s">
        <v>7</v>
      </c>
      <c r="AF18" s="430" t="s">
        <v>8</v>
      </c>
      <c r="AG18" s="428" t="s">
        <v>6</v>
      </c>
      <c r="AH18" s="429" t="s">
        <v>7</v>
      </c>
      <c r="AI18" s="430" t="s">
        <v>8</v>
      </c>
      <c r="AJ18" s="428" t="s">
        <v>6</v>
      </c>
      <c r="AK18" s="429" t="s">
        <v>7</v>
      </c>
      <c r="AL18" s="430" t="s">
        <v>8</v>
      </c>
      <c r="AM18" s="428" t="s">
        <v>6</v>
      </c>
      <c r="AN18" s="429" t="s">
        <v>7</v>
      </c>
      <c r="AO18" s="430" t="s">
        <v>8</v>
      </c>
      <c r="AP18" s="428" t="s">
        <v>6</v>
      </c>
      <c r="AQ18" s="429" t="s">
        <v>7</v>
      </c>
      <c r="AR18" s="430" t="s">
        <v>8</v>
      </c>
      <c r="AS18" s="428" t="s">
        <v>6</v>
      </c>
      <c r="AT18" s="429" t="s">
        <v>7</v>
      </c>
      <c r="AU18" s="430" t="s">
        <v>8</v>
      </c>
      <c r="AV18" s="428" t="s">
        <v>6</v>
      </c>
      <c r="AW18" s="429" t="s">
        <v>7</v>
      </c>
      <c r="AX18" s="430" t="s">
        <v>8</v>
      </c>
      <c r="AY18" s="428" t="s">
        <v>6</v>
      </c>
      <c r="AZ18" s="429" t="s">
        <v>7</v>
      </c>
      <c r="BA18" s="430" t="s">
        <v>8</v>
      </c>
      <c r="BB18" s="428" t="s">
        <v>6</v>
      </c>
      <c r="BC18" s="429" t="s">
        <v>7</v>
      </c>
      <c r="BD18" s="430" t="s">
        <v>8</v>
      </c>
      <c r="BE18" s="428" t="s">
        <v>6</v>
      </c>
      <c r="BF18" s="429" t="s">
        <v>7</v>
      </c>
      <c r="BG18" s="430" t="s">
        <v>8</v>
      </c>
      <c r="BH18" s="428" t="s">
        <v>6</v>
      </c>
      <c r="BI18" s="429" t="s">
        <v>7</v>
      </c>
      <c r="BJ18" s="430" t="s">
        <v>8</v>
      </c>
      <c r="BK18" s="428" t="s">
        <v>6</v>
      </c>
      <c r="BL18" s="429" t="s">
        <v>7</v>
      </c>
      <c r="BM18" s="430" t="s">
        <v>8</v>
      </c>
      <c r="BN18" s="428" t="s">
        <v>6</v>
      </c>
      <c r="BO18" s="429" t="s">
        <v>7</v>
      </c>
      <c r="BP18" s="430" t="s">
        <v>8</v>
      </c>
      <c r="BQ18" s="428" t="s">
        <v>6</v>
      </c>
      <c r="BR18" s="429" t="s">
        <v>7</v>
      </c>
      <c r="BS18" s="430" t="s">
        <v>8</v>
      </c>
      <c r="BT18" s="428" t="s">
        <v>6</v>
      </c>
      <c r="BU18" s="429" t="s">
        <v>7</v>
      </c>
      <c r="BV18" s="430" t="s">
        <v>8</v>
      </c>
      <c r="BW18" s="428" t="s">
        <v>6</v>
      </c>
      <c r="BX18" s="429" t="s">
        <v>7</v>
      </c>
      <c r="BY18" s="430" t="s">
        <v>8</v>
      </c>
      <c r="BZ18" s="428" t="s">
        <v>6</v>
      </c>
      <c r="CA18" s="429" t="s">
        <v>7</v>
      </c>
      <c r="CB18" s="430" t="s">
        <v>8</v>
      </c>
    </row>
    <row r="19" spans="1:80" ht="12.75">
      <c r="A19" s="880"/>
      <c r="B19" s="881"/>
      <c r="C19" s="481" t="s">
        <v>255</v>
      </c>
      <c r="D19" s="482"/>
      <c r="E19" s="483" t="s">
        <v>105</v>
      </c>
      <c r="F19" s="484"/>
      <c r="G19" s="224"/>
      <c r="H19" s="185"/>
      <c r="I19" s="459">
        <v>1006.4</v>
      </c>
      <c r="J19" s="460">
        <v>51.68</v>
      </c>
      <c r="K19" s="461">
        <v>39.8</v>
      </c>
      <c r="L19" s="485">
        <v>134.4</v>
      </c>
      <c r="M19" s="460">
        <v>6.52</v>
      </c>
      <c r="N19" s="439">
        <v>5.7</v>
      </c>
      <c r="O19" s="459">
        <v>1140</v>
      </c>
      <c r="P19" s="460">
        <v>52.65</v>
      </c>
      <c r="Q19" s="461">
        <v>41.6</v>
      </c>
      <c r="R19" s="459">
        <v>1140</v>
      </c>
      <c r="S19" s="460">
        <v>52.91</v>
      </c>
      <c r="T19" s="461">
        <v>41.6</v>
      </c>
      <c r="U19" s="459">
        <v>509.38</v>
      </c>
      <c r="V19" s="460">
        <v>24.4</v>
      </c>
      <c r="W19" s="461">
        <v>18.07</v>
      </c>
      <c r="X19" s="485">
        <v>1162.3</v>
      </c>
      <c r="Y19" s="460">
        <v>55.52</v>
      </c>
      <c r="Z19" s="486">
        <v>42.02</v>
      </c>
      <c r="AA19" s="459">
        <v>1024.6</v>
      </c>
      <c r="AB19" s="460">
        <v>49.513</v>
      </c>
      <c r="AC19" s="461">
        <v>37.1</v>
      </c>
      <c r="AD19" s="459">
        <v>1100.7</v>
      </c>
      <c r="AE19" s="460">
        <v>52.67</v>
      </c>
      <c r="AF19" s="461">
        <v>40.4</v>
      </c>
      <c r="AG19" s="459">
        <v>1092.1</v>
      </c>
      <c r="AH19" s="460">
        <v>51.72</v>
      </c>
      <c r="AI19" s="461">
        <v>39.15</v>
      </c>
      <c r="AJ19" s="485">
        <v>1077</v>
      </c>
      <c r="AK19" s="460">
        <v>49.37</v>
      </c>
      <c r="AL19" s="439">
        <v>39.29</v>
      </c>
      <c r="AM19" s="459">
        <v>926</v>
      </c>
      <c r="AN19" s="460">
        <v>43.75</v>
      </c>
      <c r="AO19" s="461">
        <v>34.04</v>
      </c>
      <c r="AP19" s="459">
        <v>1004</v>
      </c>
      <c r="AQ19" s="460">
        <v>44.9</v>
      </c>
      <c r="AR19" s="461">
        <v>36.68</v>
      </c>
      <c r="AS19" s="459">
        <v>1256</v>
      </c>
      <c r="AT19" s="460">
        <v>59.76</v>
      </c>
      <c r="AU19" s="461">
        <v>44.9</v>
      </c>
      <c r="AV19" s="485">
        <v>662</v>
      </c>
      <c r="AW19" s="460">
        <v>30.3</v>
      </c>
      <c r="AX19" s="439">
        <v>24.16</v>
      </c>
      <c r="AY19" s="459">
        <v>970</v>
      </c>
      <c r="AZ19" s="460">
        <v>45.06</v>
      </c>
      <c r="BA19" s="461">
        <v>36.27</v>
      </c>
      <c r="BB19" s="459">
        <v>1079</v>
      </c>
      <c r="BC19" s="460">
        <v>50.75</v>
      </c>
      <c r="BD19" s="461">
        <v>38.98</v>
      </c>
      <c r="BE19" s="459">
        <v>1149</v>
      </c>
      <c r="BF19" s="460">
        <v>55.12</v>
      </c>
      <c r="BG19" s="461">
        <v>43.28</v>
      </c>
      <c r="BH19" s="485">
        <v>1149</v>
      </c>
      <c r="BI19" s="460">
        <v>52.99</v>
      </c>
      <c r="BJ19" s="439">
        <v>41.75</v>
      </c>
      <c r="BK19" s="459">
        <v>1172</v>
      </c>
      <c r="BL19" s="460">
        <v>54.15</v>
      </c>
      <c r="BM19" s="461">
        <v>42.67</v>
      </c>
      <c r="BN19" s="459">
        <v>1011</v>
      </c>
      <c r="BO19" s="460">
        <v>46.64</v>
      </c>
      <c r="BP19" s="461">
        <v>36.61</v>
      </c>
      <c r="BQ19" s="459">
        <v>1218</v>
      </c>
      <c r="BR19" s="460">
        <v>55.27</v>
      </c>
      <c r="BS19" s="461">
        <v>42.99</v>
      </c>
      <c r="BT19" s="485">
        <v>814</v>
      </c>
      <c r="BU19" s="460">
        <v>37.73</v>
      </c>
      <c r="BV19" s="439">
        <v>29</v>
      </c>
      <c r="BW19" s="459">
        <v>1194</v>
      </c>
      <c r="BX19" s="460">
        <v>55.36</v>
      </c>
      <c r="BY19" s="461">
        <v>43.18</v>
      </c>
      <c r="BZ19" s="459">
        <v>337.19</v>
      </c>
      <c r="CA19" s="460">
        <v>17.35</v>
      </c>
      <c r="CB19" s="461">
        <v>11.27</v>
      </c>
    </row>
    <row r="20" spans="1:80" ht="12.75">
      <c r="A20" s="880"/>
      <c r="B20" s="881"/>
      <c r="C20" s="487" t="s">
        <v>256</v>
      </c>
      <c r="D20" s="488"/>
      <c r="E20" s="489" t="s">
        <v>58</v>
      </c>
      <c r="F20" s="490"/>
      <c r="G20" s="491"/>
      <c r="H20" s="185"/>
      <c r="I20" s="446">
        <v>0.29</v>
      </c>
      <c r="J20" s="452">
        <v>0</v>
      </c>
      <c r="K20" s="464">
        <v>-5.9</v>
      </c>
      <c r="L20" s="475">
        <v>0.25</v>
      </c>
      <c r="M20" s="452">
        <v>0</v>
      </c>
      <c r="N20" s="448">
        <v>-5.6</v>
      </c>
      <c r="O20" s="446">
        <v>0.3</v>
      </c>
      <c r="P20" s="452">
        <v>0.01</v>
      </c>
      <c r="Q20" s="464">
        <v>-7.4</v>
      </c>
      <c r="R20" s="446">
        <v>0.3</v>
      </c>
      <c r="S20" s="452">
        <v>0.01</v>
      </c>
      <c r="T20" s="464">
        <v>-7.4</v>
      </c>
      <c r="U20" s="446">
        <v>0.3</v>
      </c>
      <c r="V20" s="452">
        <v>0</v>
      </c>
      <c r="W20" s="464">
        <v>-7.4</v>
      </c>
      <c r="X20" s="475">
        <v>0.33</v>
      </c>
      <c r="Y20" s="452">
        <v>0</v>
      </c>
      <c r="Z20" s="464">
        <v>-8.38</v>
      </c>
      <c r="AA20" s="446">
        <v>0.31</v>
      </c>
      <c r="AB20" s="452">
        <v>0</v>
      </c>
      <c r="AC20" s="464">
        <v>-7.3</v>
      </c>
      <c r="AD20" s="446">
        <v>0.3</v>
      </c>
      <c r="AE20" s="452">
        <v>0</v>
      </c>
      <c r="AF20" s="464">
        <v>-7.56</v>
      </c>
      <c r="AG20" s="446">
        <v>0.23</v>
      </c>
      <c r="AH20" s="452">
        <v>-0.01</v>
      </c>
      <c r="AI20" s="464">
        <v>-5.74</v>
      </c>
      <c r="AJ20" s="475">
        <v>0.23</v>
      </c>
      <c r="AK20" s="452">
        <v>0</v>
      </c>
      <c r="AL20" s="448">
        <v>-5.42</v>
      </c>
      <c r="AM20" s="446">
        <v>0.22</v>
      </c>
      <c r="AN20" s="452">
        <v>0</v>
      </c>
      <c r="AO20" s="464">
        <v>-5.54</v>
      </c>
      <c r="AP20" s="446">
        <v>0.26</v>
      </c>
      <c r="AQ20" s="452">
        <v>0</v>
      </c>
      <c r="AR20" s="464">
        <v>-5.85</v>
      </c>
      <c r="AS20" s="446">
        <v>0.27</v>
      </c>
      <c r="AT20" s="452">
        <v>0</v>
      </c>
      <c r="AU20" s="464">
        <v>-6.56</v>
      </c>
      <c r="AV20" s="475">
        <v>0.28</v>
      </c>
      <c r="AW20" s="452">
        <v>-0.01</v>
      </c>
      <c r="AX20" s="448">
        <v>-6.2</v>
      </c>
      <c r="AY20" s="446">
        <v>0.22</v>
      </c>
      <c r="AZ20" s="452">
        <v>0</v>
      </c>
      <c r="BA20" s="464">
        <v>-5.25</v>
      </c>
      <c r="BB20" s="446">
        <v>0.27</v>
      </c>
      <c r="BC20" s="452">
        <v>0</v>
      </c>
      <c r="BD20" s="464">
        <v>-0.18</v>
      </c>
      <c r="BE20" s="446">
        <v>0.24</v>
      </c>
      <c r="BF20" s="452">
        <v>0</v>
      </c>
      <c r="BG20" s="464">
        <v>-5.86</v>
      </c>
      <c r="BH20" s="475">
        <v>0.27</v>
      </c>
      <c r="BI20" s="452">
        <v>0</v>
      </c>
      <c r="BJ20" s="448">
        <v>-5.52</v>
      </c>
      <c r="BK20" s="446">
        <v>0.22</v>
      </c>
      <c r="BL20" s="452">
        <v>0</v>
      </c>
      <c r="BM20" s="464">
        <v>-5.4</v>
      </c>
      <c r="BN20" s="446">
        <v>0.25</v>
      </c>
      <c r="BO20" s="452">
        <v>0</v>
      </c>
      <c r="BP20" s="464">
        <v>-5.99</v>
      </c>
      <c r="BQ20" s="446">
        <v>0.25</v>
      </c>
      <c r="BR20" s="452">
        <v>0</v>
      </c>
      <c r="BS20" s="464">
        <v>-6.67</v>
      </c>
      <c r="BT20" s="475">
        <v>0.25</v>
      </c>
      <c r="BU20" s="452">
        <v>-0.01</v>
      </c>
      <c r="BV20" s="448">
        <v>-6.05</v>
      </c>
      <c r="BW20" s="446">
        <v>0.26</v>
      </c>
      <c r="BX20" s="452">
        <v>0</v>
      </c>
      <c r="BY20" s="464">
        <v>-6.12</v>
      </c>
      <c r="BZ20" s="446">
        <v>0.28</v>
      </c>
      <c r="CA20" s="452">
        <v>0</v>
      </c>
      <c r="CB20" s="464">
        <v>-6.25</v>
      </c>
    </row>
    <row r="21" spans="1:80" ht="12.75">
      <c r="A21" s="880"/>
      <c r="B21" s="881"/>
      <c r="C21" s="487" t="s">
        <v>257</v>
      </c>
      <c r="D21" s="488"/>
      <c r="E21" s="489" t="s">
        <v>108</v>
      </c>
      <c r="F21" s="490"/>
      <c r="G21" s="491"/>
      <c r="H21" s="185"/>
      <c r="I21" s="492">
        <v>1264.1</v>
      </c>
      <c r="J21" s="493">
        <v>1.2</v>
      </c>
      <c r="K21" s="494">
        <v>78.7</v>
      </c>
      <c r="L21" s="495">
        <v>1304</v>
      </c>
      <c r="M21" s="493">
        <v>1.3</v>
      </c>
      <c r="N21" s="496">
        <v>78.1</v>
      </c>
      <c r="O21" s="497">
        <v>1230</v>
      </c>
      <c r="P21" s="493">
        <v>1.2</v>
      </c>
      <c r="Q21" s="494">
        <v>78.7</v>
      </c>
      <c r="R21" s="497">
        <v>1230</v>
      </c>
      <c r="S21" s="493">
        <v>1.2</v>
      </c>
      <c r="T21" s="494">
        <v>78.7</v>
      </c>
      <c r="U21" s="497">
        <v>1678</v>
      </c>
      <c r="V21" s="493">
        <v>1.35</v>
      </c>
      <c r="W21" s="494">
        <v>105.66</v>
      </c>
      <c r="X21" s="495">
        <v>1272.8</v>
      </c>
      <c r="Y21" s="493">
        <v>1.28</v>
      </c>
      <c r="Z21" s="494">
        <v>81.41</v>
      </c>
      <c r="AA21" s="497">
        <v>1356.05</v>
      </c>
      <c r="AB21" s="493">
        <v>1.22</v>
      </c>
      <c r="AC21" s="494">
        <v>85.21</v>
      </c>
      <c r="AD21" s="497">
        <v>1354</v>
      </c>
      <c r="AE21" s="493">
        <v>1.26</v>
      </c>
      <c r="AF21" s="494">
        <v>82.7</v>
      </c>
      <c r="AG21" s="497">
        <v>1317</v>
      </c>
      <c r="AH21" s="493">
        <v>1.23</v>
      </c>
      <c r="AI21" s="494">
        <v>78.47</v>
      </c>
      <c r="AJ21" s="495">
        <v>1266</v>
      </c>
      <c r="AK21" s="493">
        <v>1.18</v>
      </c>
      <c r="AL21" s="496">
        <v>78.42</v>
      </c>
      <c r="AM21" s="497">
        <v>1346</v>
      </c>
      <c r="AN21" s="493">
        <v>1.26</v>
      </c>
      <c r="AO21" s="494">
        <v>83.24</v>
      </c>
      <c r="AP21" s="497">
        <v>1354</v>
      </c>
      <c r="AQ21" s="493">
        <v>1.34</v>
      </c>
      <c r="AR21" s="494">
        <v>82.06</v>
      </c>
      <c r="AS21" s="497">
        <v>1170</v>
      </c>
      <c r="AT21" s="493">
        <v>1.2</v>
      </c>
      <c r="AU21" s="494">
        <v>71.93</v>
      </c>
      <c r="AV21" s="495">
        <v>1549</v>
      </c>
      <c r="AW21" s="493">
        <v>1.33</v>
      </c>
      <c r="AX21" s="496">
        <v>94.4</v>
      </c>
      <c r="AY21" s="497">
        <v>1305</v>
      </c>
      <c r="AZ21" s="493">
        <v>1.16</v>
      </c>
      <c r="BA21" s="494">
        <v>81.89</v>
      </c>
      <c r="BB21" s="497">
        <v>1246</v>
      </c>
      <c r="BC21" s="493">
        <v>1.25</v>
      </c>
      <c r="BD21" s="494">
        <v>77.24</v>
      </c>
      <c r="BE21" s="497">
        <v>1186</v>
      </c>
      <c r="BF21" s="493">
        <v>1.18</v>
      </c>
      <c r="BG21" s="494">
        <v>73.04</v>
      </c>
      <c r="BH21" s="495">
        <v>1224</v>
      </c>
      <c r="BI21" s="493">
        <v>1.24</v>
      </c>
      <c r="BJ21" s="496">
        <v>75.88</v>
      </c>
      <c r="BK21" s="497">
        <v>1207</v>
      </c>
      <c r="BL21" s="493">
        <v>1.22</v>
      </c>
      <c r="BM21" s="494">
        <v>75.5</v>
      </c>
      <c r="BN21" s="497">
        <v>1317.7</v>
      </c>
      <c r="BO21" s="493">
        <v>1.25</v>
      </c>
      <c r="BP21" s="494">
        <v>81.69</v>
      </c>
      <c r="BQ21" s="497">
        <v>1195</v>
      </c>
      <c r="BR21" s="493">
        <v>1.17</v>
      </c>
      <c r="BS21" s="494">
        <v>74.37</v>
      </c>
      <c r="BT21" s="495">
        <v>1439</v>
      </c>
      <c r="BU21" s="493">
        <v>1.23</v>
      </c>
      <c r="BV21" s="496">
        <v>90.62</v>
      </c>
      <c r="BW21" s="497">
        <v>1208</v>
      </c>
      <c r="BX21" s="493">
        <v>1.18</v>
      </c>
      <c r="BY21" s="494">
        <v>109.66</v>
      </c>
      <c r="BZ21" s="497">
        <v>1773</v>
      </c>
      <c r="CA21" s="493">
        <v>0.18</v>
      </c>
      <c r="CB21" s="494">
        <v>100.13</v>
      </c>
    </row>
    <row r="22" spans="1:80" ht="12.75">
      <c r="A22" s="880"/>
      <c r="B22" s="881"/>
      <c r="C22" s="487" t="s">
        <v>258</v>
      </c>
      <c r="D22" s="488"/>
      <c r="E22" s="489" t="s">
        <v>124</v>
      </c>
      <c r="F22" s="490"/>
      <c r="G22" s="491"/>
      <c r="H22" s="185"/>
      <c r="I22" s="492">
        <v>808.3</v>
      </c>
      <c r="J22" s="493">
        <v>0.18</v>
      </c>
      <c r="K22" s="494">
        <v>-48.9</v>
      </c>
      <c r="L22" s="495">
        <v>816.4</v>
      </c>
      <c r="M22" s="493">
        <v>0.18</v>
      </c>
      <c r="N22" s="498">
        <v>-49.5</v>
      </c>
      <c r="O22" s="497">
        <v>813.8</v>
      </c>
      <c r="P22" s="493">
        <v>0.2</v>
      </c>
      <c r="Q22" s="494">
        <v>-49.7</v>
      </c>
      <c r="R22" s="497">
        <v>813.8</v>
      </c>
      <c r="S22" s="493">
        <v>0.2</v>
      </c>
      <c r="T22" s="494">
        <v>-49.2</v>
      </c>
      <c r="U22" s="497">
        <v>819.88</v>
      </c>
      <c r="V22" s="493">
        <v>0.18</v>
      </c>
      <c r="W22" s="494">
        <v>-50.9</v>
      </c>
      <c r="X22" s="495">
        <v>826.57</v>
      </c>
      <c r="Y22" s="493">
        <v>0.18</v>
      </c>
      <c r="Z22" s="499">
        <v>-50.6</v>
      </c>
      <c r="AA22" s="497">
        <v>822.26</v>
      </c>
      <c r="AB22" s="493">
        <v>0.18</v>
      </c>
      <c r="AC22" s="494">
        <v>-50.5</v>
      </c>
      <c r="AD22" s="497">
        <v>810.9</v>
      </c>
      <c r="AE22" s="493">
        <v>0.18</v>
      </c>
      <c r="AF22" s="494">
        <v>-50.38</v>
      </c>
      <c r="AG22" s="497">
        <v>799.3</v>
      </c>
      <c r="AH22" s="493">
        <v>-0.18</v>
      </c>
      <c r="AI22" s="494">
        <v>-48.74</v>
      </c>
      <c r="AJ22" s="495">
        <v>808</v>
      </c>
      <c r="AK22" s="493">
        <v>-0.18</v>
      </c>
      <c r="AL22" s="498">
        <v>-48.61</v>
      </c>
      <c r="AM22" s="497">
        <v>804</v>
      </c>
      <c r="AN22" s="493">
        <v>-0.18</v>
      </c>
      <c r="AO22" s="494">
        <v>-48.57</v>
      </c>
      <c r="AP22" s="497">
        <v>811</v>
      </c>
      <c r="AQ22" s="493">
        <v>-0.18</v>
      </c>
      <c r="AR22" s="494">
        <v>-48.51</v>
      </c>
      <c r="AS22" s="497">
        <v>808</v>
      </c>
      <c r="AT22" s="493">
        <v>-0.18</v>
      </c>
      <c r="AU22" s="494">
        <v>-48.64</v>
      </c>
      <c r="AV22" s="495">
        <v>809</v>
      </c>
      <c r="AW22" s="493">
        <v>-0.18</v>
      </c>
      <c r="AX22" s="498">
        <v>-49.1</v>
      </c>
      <c r="AY22" s="497">
        <v>798</v>
      </c>
      <c r="AZ22" s="493">
        <v>-0.18</v>
      </c>
      <c r="BA22" s="494">
        <v>-48.52</v>
      </c>
      <c r="BB22" s="497">
        <v>804.9</v>
      </c>
      <c r="BC22" s="493">
        <v>0.015</v>
      </c>
      <c r="BD22" s="494">
        <v>-48.5</v>
      </c>
      <c r="BE22" s="497">
        <v>803</v>
      </c>
      <c r="BF22" s="493">
        <v>0.18</v>
      </c>
      <c r="BG22" s="494">
        <v>-48.17</v>
      </c>
      <c r="BH22" s="495">
        <v>804</v>
      </c>
      <c r="BI22" s="493">
        <v>-0.18</v>
      </c>
      <c r="BJ22" s="496">
        <v>-48.3</v>
      </c>
      <c r="BK22" s="497">
        <v>801</v>
      </c>
      <c r="BL22" s="493">
        <v>-0.24</v>
      </c>
      <c r="BM22" s="494">
        <v>-48.4</v>
      </c>
      <c r="BN22" s="497">
        <v>803.8</v>
      </c>
      <c r="BO22" s="493">
        <v>-0.18</v>
      </c>
      <c r="BP22" s="494">
        <v>-48.57</v>
      </c>
      <c r="BQ22" s="497">
        <v>806</v>
      </c>
      <c r="BR22" s="493">
        <v>-0.18</v>
      </c>
      <c r="BS22" s="494">
        <v>-48.41</v>
      </c>
      <c r="BT22" s="495">
        <v>802</v>
      </c>
      <c r="BU22" s="493">
        <v>-0.18</v>
      </c>
      <c r="BV22" s="496">
        <v>-49.15</v>
      </c>
      <c r="BW22" s="497">
        <v>809</v>
      </c>
      <c r="BX22" s="493">
        <v>-0.18</v>
      </c>
      <c r="BY22" s="494">
        <v>-50.03</v>
      </c>
      <c r="BZ22" s="497">
        <v>812</v>
      </c>
      <c r="CA22" s="493">
        <v>-0.18</v>
      </c>
      <c r="CB22" s="494">
        <v>-48.5</v>
      </c>
    </row>
    <row r="23" spans="1:80" ht="12.75">
      <c r="A23" s="880"/>
      <c r="B23" s="881"/>
      <c r="C23" s="487" t="s">
        <v>259</v>
      </c>
      <c r="D23" s="488"/>
      <c r="E23" s="489" t="s">
        <v>52</v>
      </c>
      <c r="F23" s="490"/>
      <c r="G23" s="500"/>
      <c r="H23" s="192"/>
      <c r="I23" s="492">
        <v>1151</v>
      </c>
      <c r="J23" s="493">
        <v>0.2</v>
      </c>
      <c r="K23" s="494">
        <v>-69.8</v>
      </c>
      <c r="L23" s="495">
        <v>1155</v>
      </c>
      <c r="M23" s="493">
        <v>0.25</v>
      </c>
      <c r="N23" s="498">
        <v>-70.6</v>
      </c>
      <c r="O23" s="497">
        <v>1157</v>
      </c>
      <c r="P23" s="493">
        <v>0.2</v>
      </c>
      <c r="Q23" s="494">
        <v>-70.8</v>
      </c>
      <c r="R23" s="497">
        <v>1157</v>
      </c>
      <c r="S23" s="493">
        <v>0.2</v>
      </c>
      <c r="T23" s="494">
        <v>-70.8</v>
      </c>
      <c r="U23" s="497">
        <v>1167.8</v>
      </c>
      <c r="V23" s="493">
        <v>0.2</v>
      </c>
      <c r="W23" s="494">
        <v>-72.51</v>
      </c>
      <c r="X23" s="495">
        <v>1173.17</v>
      </c>
      <c r="Y23" s="493">
        <v>0.24</v>
      </c>
      <c r="Z23" s="499">
        <v>-72.2</v>
      </c>
      <c r="AA23" s="497">
        <v>1169.46</v>
      </c>
      <c r="AB23" s="493">
        <v>0.24</v>
      </c>
      <c r="AC23" s="494">
        <v>-71.9</v>
      </c>
      <c r="AD23" s="497">
        <v>1154</v>
      </c>
      <c r="AE23" s="493">
        <v>-0.24</v>
      </c>
      <c r="AF23" s="494">
        <v>-71.76</v>
      </c>
      <c r="AG23" s="497">
        <v>1137</v>
      </c>
      <c r="AH23" s="493">
        <v>-0.23</v>
      </c>
      <c r="AI23" s="494">
        <v>-69.54</v>
      </c>
      <c r="AJ23" s="495">
        <v>1147</v>
      </c>
      <c r="AK23" s="493">
        <v>-0.23</v>
      </c>
      <c r="AL23" s="498">
        <v>-69.29</v>
      </c>
      <c r="AM23" s="497">
        <v>1144</v>
      </c>
      <c r="AN23" s="493">
        <v>-0.23</v>
      </c>
      <c r="AO23" s="494">
        <v>-69.2</v>
      </c>
      <c r="AP23" s="497">
        <v>1148</v>
      </c>
      <c r="AQ23" s="493">
        <v>-0.23</v>
      </c>
      <c r="AR23" s="494">
        <v>-69.19</v>
      </c>
      <c r="AS23" s="497">
        <v>1150</v>
      </c>
      <c r="AT23" s="493">
        <v>-0.24</v>
      </c>
      <c r="AU23" s="494">
        <v>-69.43</v>
      </c>
      <c r="AV23" s="495">
        <v>1150</v>
      </c>
      <c r="AW23" s="493">
        <v>-0.24</v>
      </c>
      <c r="AX23" s="498">
        <v>-70.01</v>
      </c>
      <c r="AY23" s="497">
        <v>1173</v>
      </c>
      <c r="AZ23" s="493">
        <v>-0.23</v>
      </c>
      <c r="BA23" s="494">
        <v>-69.14</v>
      </c>
      <c r="BB23" s="497">
        <v>1145</v>
      </c>
      <c r="BC23" s="493">
        <v>-0.24</v>
      </c>
      <c r="BD23" s="494">
        <v>-69.17</v>
      </c>
      <c r="BE23" s="497">
        <v>1141</v>
      </c>
      <c r="BF23" s="493">
        <v>-0.23</v>
      </c>
      <c r="BG23" s="494">
        <v>-68.76</v>
      </c>
      <c r="BH23" s="495">
        <v>1144</v>
      </c>
      <c r="BI23" s="493">
        <v>-0.18</v>
      </c>
      <c r="BJ23" s="496">
        <v>-68.9</v>
      </c>
      <c r="BK23" s="497">
        <v>1141</v>
      </c>
      <c r="BL23" s="493">
        <v>-0.24</v>
      </c>
      <c r="BM23" s="494">
        <v>-69.04</v>
      </c>
      <c r="BN23" s="497">
        <v>1143</v>
      </c>
      <c r="BO23" s="493">
        <v>-0.24</v>
      </c>
      <c r="BP23" s="494">
        <v>-69.29</v>
      </c>
      <c r="BQ23" s="497">
        <v>1145</v>
      </c>
      <c r="BR23" s="493">
        <v>-0.24</v>
      </c>
      <c r="BS23" s="494">
        <v>-69.12</v>
      </c>
      <c r="BT23" s="495">
        <v>1145</v>
      </c>
      <c r="BU23" s="493">
        <v>-0.24</v>
      </c>
      <c r="BV23" s="496">
        <v>-70.1</v>
      </c>
      <c r="BW23" s="497">
        <v>1149</v>
      </c>
      <c r="BX23" s="493">
        <v>-0.24</v>
      </c>
      <c r="BY23" s="494">
        <v>-71.35</v>
      </c>
      <c r="BZ23" s="497">
        <v>1157</v>
      </c>
      <c r="CA23" s="493">
        <v>-0.25</v>
      </c>
      <c r="CB23" s="494">
        <v>-70.3</v>
      </c>
    </row>
    <row r="24" spans="1:80" ht="12.75">
      <c r="A24" s="880"/>
      <c r="B24" s="881"/>
      <c r="C24" s="487"/>
      <c r="D24" s="488"/>
      <c r="E24" s="501"/>
      <c r="F24" s="192"/>
      <c r="G24" s="500"/>
      <c r="H24" s="192"/>
      <c r="I24" s="193"/>
      <c r="J24" s="493"/>
      <c r="K24" s="494"/>
      <c r="L24" s="495"/>
      <c r="M24" s="493"/>
      <c r="N24" s="496"/>
      <c r="O24" s="497"/>
      <c r="P24" s="493"/>
      <c r="Q24" s="494"/>
      <c r="R24" s="497"/>
      <c r="S24" s="493"/>
      <c r="T24" s="494"/>
      <c r="U24" s="497"/>
      <c r="V24" s="493"/>
      <c r="W24" s="494"/>
      <c r="X24" s="495"/>
      <c r="Y24" s="493"/>
      <c r="Z24" s="494"/>
      <c r="AA24" s="497"/>
      <c r="AB24" s="493"/>
      <c r="AC24" s="494"/>
      <c r="AD24" s="497"/>
      <c r="AE24" s="493"/>
      <c r="AF24" s="494"/>
      <c r="AG24" s="497"/>
      <c r="AH24" s="493"/>
      <c r="AI24" s="494"/>
      <c r="AJ24" s="495"/>
      <c r="AK24" s="493"/>
      <c r="AL24" s="496"/>
      <c r="AM24" s="497"/>
      <c r="AN24" s="493"/>
      <c r="AO24" s="494"/>
      <c r="AP24" s="497"/>
      <c r="AQ24" s="493"/>
      <c r="AR24" s="494"/>
      <c r="AS24" s="497"/>
      <c r="AT24" s="493"/>
      <c r="AU24" s="494"/>
      <c r="AV24" s="495"/>
      <c r="AW24" s="493"/>
      <c r="AX24" s="496"/>
      <c r="AY24" s="497"/>
      <c r="AZ24" s="493"/>
      <c r="BA24" s="494"/>
      <c r="BB24" s="497"/>
      <c r="BC24" s="493"/>
      <c r="BD24" s="494"/>
      <c r="BE24" s="497"/>
      <c r="BF24" s="493"/>
      <c r="BG24" s="494"/>
      <c r="BH24" s="495"/>
      <c r="BI24" s="493"/>
      <c r="BJ24" s="496"/>
      <c r="BK24" s="497"/>
      <c r="BL24" s="493"/>
      <c r="BM24" s="494"/>
      <c r="BN24" s="497"/>
      <c r="BO24" s="493"/>
      <c r="BP24" s="494"/>
      <c r="BQ24" s="497"/>
      <c r="BR24" s="493"/>
      <c r="BS24" s="494"/>
      <c r="BT24" s="495"/>
      <c r="BU24" s="493"/>
      <c r="BV24" s="496"/>
      <c r="BW24" s="497"/>
      <c r="BX24" s="493"/>
      <c r="BY24" s="494"/>
      <c r="BZ24" s="497"/>
      <c r="CA24" s="493"/>
      <c r="CB24" s="494"/>
    </row>
    <row r="25" spans="1:80" ht="15.75">
      <c r="A25" s="880"/>
      <c r="B25" s="881"/>
      <c r="C25" s="502"/>
      <c r="D25" s="503" t="s">
        <v>125</v>
      </c>
      <c r="E25" s="504"/>
      <c r="F25" s="505"/>
      <c r="G25" s="506"/>
      <c r="H25" s="505"/>
      <c r="I25" s="507"/>
      <c r="J25" s="493">
        <f>SUM(J19:J23)</f>
        <v>53.260000000000005</v>
      </c>
      <c r="K25" s="494">
        <f>SUM(K19:K23)</f>
        <v>-6.100000000000001</v>
      </c>
      <c r="L25" s="508"/>
      <c r="M25" s="493">
        <f>SUM(M19:M23)</f>
        <v>8.25</v>
      </c>
      <c r="N25" s="496">
        <f>SUM(N19:N23)</f>
        <v>-41.900000000000006</v>
      </c>
      <c r="O25" s="509"/>
      <c r="P25" s="493">
        <f>SUM(P19:P23)</f>
        <v>54.260000000000005</v>
      </c>
      <c r="Q25" s="494">
        <f>SUM(Q19:Q23)</f>
        <v>-7.599999999999994</v>
      </c>
      <c r="R25" s="509"/>
      <c r="S25" s="493">
        <f>SUM(S19:S23)</f>
        <v>54.52</v>
      </c>
      <c r="T25" s="494">
        <f>SUM(T19:T23)</f>
        <v>-7.099999999999994</v>
      </c>
      <c r="U25" s="509"/>
      <c r="V25" s="493">
        <f>SUM(V19:V23)</f>
        <v>26.13</v>
      </c>
      <c r="W25" s="494">
        <f>SUM(W19:W23)</f>
        <v>-7.079999999999998</v>
      </c>
      <c r="X25" s="508"/>
      <c r="Y25" s="493">
        <f>SUM(Y19:Y23)</f>
        <v>57.220000000000006</v>
      </c>
      <c r="Z25" s="494">
        <f>SUM(Z19:Z23)</f>
        <v>-7.750000000000014</v>
      </c>
      <c r="AA25" s="509"/>
      <c r="AB25" s="493">
        <f>SUM(AB19:AB23)</f>
        <v>51.153</v>
      </c>
      <c r="AC25" s="494">
        <f>SUM(AC19:AC23)</f>
        <v>-7.390000000000015</v>
      </c>
      <c r="AD25" s="509"/>
      <c r="AE25" s="493">
        <f>SUM(AE19:AE23)</f>
        <v>53.87</v>
      </c>
      <c r="AF25" s="494">
        <f>SUM(AF19:AF23)</f>
        <v>-6.6000000000000085</v>
      </c>
      <c r="AG25" s="509"/>
      <c r="AH25" s="493">
        <f>SUM(AH19:AH23)</f>
        <v>52.53</v>
      </c>
      <c r="AI25" s="494">
        <f>SUM(AI19:AI23)</f>
        <v>-6.400000000000013</v>
      </c>
      <c r="AJ25" s="508"/>
      <c r="AK25" s="493">
        <f>SUM(AK19:AK23)</f>
        <v>50.14</v>
      </c>
      <c r="AL25" s="496">
        <f>SUM(AL19:AL23)</f>
        <v>-5.610000000000014</v>
      </c>
      <c r="AM25" s="509"/>
      <c r="AN25" s="493">
        <f>SUM(AN19:AN23)</f>
        <v>44.6</v>
      </c>
      <c r="AO25" s="494">
        <f>SUM(AO19:AO23)</f>
        <v>-6.030000000000008</v>
      </c>
      <c r="AP25" s="509"/>
      <c r="AQ25" s="493">
        <f>SUM(AQ19:AQ23)</f>
        <v>45.830000000000005</v>
      </c>
      <c r="AR25" s="494">
        <f>SUM(AR19:AR23)</f>
        <v>-4.810000000000002</v>
      </c>
      <c r="AS25" s="509"/>
      <c r="AT25" s="493">
        <f>SUM(AT19:AT23)</f>
        <v>60.54</v>
      </c>
      <c r="AU25" s="494">
        <f>SUM(AU19:AU23)</f>
        <v>-7.799999999999997</v>
      </c>
      <c r="AV25" s="508"/>
      <c r="AW25" s="493">
        <f>SUM(AW19:AW23)</f>
        <v>31.2</v>
      </c>
      <c r="AX25" s="496">
        <f>SUM(AX19:AX23)</f>
        <v>-6.749999999999993</v>
      </c>
      <c r="AY25" s="509"/>
      <c r="AZ25" s="493">
        <f>SUM(AZ19:AZ23)</f>
        <v>45.81</v>
      </c>
      <c r="BA25" s="494">
        <f>SUM(BA19:BA23)</f>
        <v>-4.750000000000014</v>
      </c>
      <c r="BB25" s="509"/>
      <c r="BC25" s="493">
        <f>SUM(BC19:BC23)</f>
        <v>51.775</v>
      </c>
      <c r="BD25" s="494">
        <f>SUM(BD19:BD23)</f>
        <v>-1.6300000000000097</v>
      </c>
      <c r="BE25" s="509"/>
      <c r="BF25" s="493">
        <f>SUM(BF19:BF23)</f>
        <v>56.25</v>
      </c>
      <c r="BG25" s="494">
        <f>SUM(BG19:BG23)</f>
        <v>-6.469999999999999</v>
      </c>
      <c r="BH25" s="495"/>
      <c r="BI25" s="493">
        <f>SUM(BI19:BI23)</f>
        <v>53.870000000000005</v>
      </c>
      <c r="BJ25" s="496">
        <f>SUM(BJ19:BJ23)</f>
        <v>-5.090000000000003</v>
      </c>
      <c r="BK25" s="497"/>
      <c r="BL25" s="493">
        <f>SUM(BL19:BL23)</f>
        <v>54.88999999999999</v>
      </c>
      <c r="BM25" s="494">
        <f>SUM(BM19:BM23)</f>
        <v>-4.670000000000002</v>
      </c>
      <c r="BN25" s="497"/>
      <c r="BO25" s="493">
        <f>SUM(BO19:BO23)</f>
        <v>47.47</v>
      </c>
      <c r="BP25" s="494">
        <f>SUM(BP19:BP23)</f>
        <v>-5.550000000000004</v>
      </c>
      <c r="BQ25" s="497"/>
      <c r="BR25" s="493">
        <f>SUM(BR19:BR23)</f>
        <v>56.02</v>
      </c>
      <c r="BS25" s="494">
        <f>SUM(BS19:BS23)</f>
        <v>-6.840000000000003</v>
      </c>
      <c r="BT25" s="495"/>
      <c r="BU25" s="493">
        <f>SUM(BU19:BU23)</f>
        <v>38.529999999999994</v>
      </c>
      <c r="BV25" s="496">
        <f>SUM(BV19:BV23)</f>
        <v>-5.679999999999978</v>
      </c>
      <c r="BW25" s="497"/>
      <c r="BX25" s="493">
        <f>SUM(BX19:BX23)</f>
        <v>56.12</v>
      </c>
      <c r="BY25" s="494">
        <f>SUM(BY19:BY23)</f>
        <v>25.340000000000003</v>
      </c>
      <c r="BZ25" s="497"/>
      <c r="CA25" s="493">
        <f>SUM(CA19:CA23)</f>
        <v>17.1</v>
      </c>
      <c r="CB25" s="494">
        <f>SUM(CB19:CB23)</f>
        <v>-13.650000000000006</v>
      </c>
    </row>
    <row r="26" spans="1:80" ht="12.75">
      <c r="A26" s="880"/>
      <c r="B26" s="881"/>
      <c r="C26" s="510"/>
      <c r="D26" s="511"/>
      <c r="E26" s="512"/>
      <c r="F26" s="192"/>
      <c r="G26" s="500"/>
      <c r="H26" s="192"/>
      <c r="I26" s="193"/>
      <c r="J26" s="493"/>
      <c r="K26" s="494"/>
      <c r="L26" s="495"/>
      <c r="M26" s="493"/>
      <c r="N26" s="496"/>
      <c r="O26" s="497"/>
      <c r="P26" s="493"/>
      <c r="Q26" s="494"/>
      <c r="R26" s="497"/>
      <c r="S26" s="493"/>
      <c r="T26" s="494"/>
      <c r="U26" s="497"/>
      <c r="V26" s="493"/>
      <c r="W26" s="494"/>
      <c r="X26" s="495"/>
      <c r="Y26" s="493"/>
      <c r="Z26" s="494"/>
      <c r="AA26" s="497"/>
      <c r="AB26" s="493"/>
      <c r="AC26" s="494"/>
      <c r="AD26" s="497"/>
      <c r="AE26" s="493"/>
      <c r="AF26" s="494"/>
      <c r="AG26" s="497"/>
      <c r="AH26" s="493"/>
      <c r="AI26" s="494"/>
      <c r="AJ26" s="495"/>
      <c r="AK26" s="493"/>
      <c r="AL26" s="496"/>
      <c r="AM26" s="497"/>
      <c r="AN26" s="493"/>
      <c r="AO26" s="494"/>
      <c r="AP26" s="497"/>
      <c r="AQ26" s="493"/>
      <c r="AR26" s="494"/>
      <c r="AS26" s="497"/>
      <c r="AT26" s="493"/>
      <c r="AU26" s="494"/>
      <c r="AV26" s="495"/>
      <c r="AW26" s="493"/>
      <c r="AX26" s="496"/>
      <c r="AY26" s="497"/>
      <c r="AZ26" s="493"/>
      <c r="BA26" s="494"/>
      <c r="BB26" s="497"/>
      <c r="BC26" s="493"/>
      <c r="BD26" s="494"/>
      <c r="BE26" s="497"/>
      <c r="BF26" s="493"/>
      <c r="BG26" s="494"/>
      <c r="BH26" s="495"/>
      <c r="BI26" s="493"/>
      <c r="BJ26" s="496"/>
      <c r="BK26" s="497"/>
      <c r="BL26" s="493"/>
      <c r="BM26" s="494"/>
      <c r="BN26" s="497"/>
      <c r="BO26" s="493"/>
      <c r="BP26" s="494"/>
      <c r="BQ26" s="497"/>
      <c r="BR26" s="493"/>
      <c r="BS26" s="494"/>
      <c r="BT26" s="495"/>
      <c r="BU26" s="493"/>
      <c r="BV26" s="496"/>
      <c r="BW26" s="497"/>
      <c r="BX26" s="493"/>
      <c r="BY26" s="494"/>
      <c r="BZ26" s="497"/>
      <c r="CA26" s="493"/>
      <c r="CB26" s="494"/>
    </row>
    <row r="27" spans="1:80" ht="13.5" thickBot="1">
      <c r="A27" s="880"/>
      <c r="B27" s="881"/>
      <c r="C27" s="513"/>
      <c r="D27" s="514"/>
      <c r="E27" s="512"/>
      <c r="F27" s="192"/>
      <c r="G27" s="500"/>
      <c r="H27" s="192"/>
      <c r="I27" s="193"/>
      <c r="J27" s="493"/>
      <c r="K27" s="494"/>
      <c r="L27" s="495"/>
      <c r="M27" s="493"/>
      <c r="N27" s="496"/>
      <c r="O27" s="497"/>
      <c r="P27" s="493"/>
      <c r="Q27" s="494"/>
      <c r="R27" s="497"/>
      <c r="S27" s="493"/>
      <c r="T27" s="494"/>
      <c r="U27" s="497"/>
      <c r="V27" s="493"/>
      <c r="W27" s="494"/>
      <c r="X27" s="495"/>
      <c r="Y27" s="493"/>
      <c r="Z27" s="494"/>
      <c r="AA27" s="497"/>
      <c r="AB27" s="493"/>
      <c r="AC27" s="494"/>
      <c r="AD27" s="497"/>
      <c r="AE27" s="493"/>
      <c r="AF27" s="494"/>
      <c r="AG27" s="497"/>
      <c r="AH27" s="493"/>
      <c r="AI27" s="494"/>
      <c r="AJ27" s="495"/>
      <c r="AK27" s="493"/>
      <c r="AL27" s="496"/>
      <c r="AM27" s="497"/>
      <c r="AN27" s="493"/>
      <c r="AO27" s="494"/>
      <c r="AP27" s="497"/>
      <c r="AQ27" s="493"/>
      <c r="AR27" s="494"/>
      <c r="AS27" s="497"/>
      <c r="AT27" s="493"/>
      <c r="AU27" s="494"/>
      <c r="AV27" s="495"/>
      <c r="AW27" s="493"/>
      <c r="AX27" s="496"/>
      <c r="AY27" s="497"/>
      <c r="AZ27" s="493"/>
      <c r="BA27" s="494"/>
      <c r="BB27" s="497"/>
      <c r="BC27" s="493"/>
      <c r="BD27" s="494"/>
      <c r="BE27" s="497"/>
      <c r="BF27" s="493"/>
      <c r="BG27" s="494"/>
      <c r="BH27" s="495"/>
      <c r="BI27" s="493"/>
      <c r="BJ27" s="496"/>
      <c r="BK27" s="497"/>
      <c r="BL27" s="493"/>
      <c r="BM27" s="494"/>
      <c r="BN27" s="497"/>
      <c r="BO27" s="493"/>
      <c r="BP27" s="494"/>
      <c r="BQ27" s="497"/>
      <c r="BR27" s="493"/>
      <c r="BS27" s="494"/>
      <c r="BT27" s="495"/>
      <c r="BU27" s="493"/>
      <c r="BV27" s="496"/>
      <c r="BW27" s="497"/>
      <c r="BX27" s="493"/>
      <c r="BY27" s="494"/>
      <c r="BZ27" s="497"/>
      <c r="CA27" s="493"/>
      <c r="CB27" s="494"/>
    </row>
    <row r="28" spans="1:80" ht="12.75">
      <c r="A28" s="880"/>
      <c r="B28" s="881"/>
      <c r="C28" s="481" t="s">
        <v>260</v>
      </c>
      <c r="D28" s="482"/>
      <c r="E28" s="483" t="s">
        <v>124</v>
      </c>
      <c r="F28" s="192"/>
      <c r="G28" s="500"/>
      <c r="H28" s="192"/>
      <c r="I28" s="193">
        <v>117.7</v>
      </c>
      <c r="J28" s="515">
        <v>1.43</v>
      </c>
      <c r="K28" s="194">
        <v>1.05</v>
      </c>
      <c r="L28" s="170">
        <v>535</v>
      </c>
      <c r="M28" s="491">
        <v>2.68</v>
      </c>
      <c r="N28" s="192">
        <v>5.7</v>
      </c>
      <c r="O28" s="193">
        <v>6407</v>
      </c>
      <c r="P28" s="491">
        <v>6.8</v>
      </c>
      <c r="Q28" s="194">
        <v>7.2</v>
      </c>
      <c r="R28" s="193">
        <v>640.7</v>
      </c>
      <c r="S28" s="491">
        <v>7.55</v>
      </c>
      <c r="T28" s="194">
        <v>7.2</v>
      </c>
      <c r="U28" s="193">
        <v>465.11</v>
      </c>
      <c r="V28" s="491">
        <v>6.93</v>
      </c>
      <c r="W28" s="194">
        <v>6.4</v>
      </c>
      <c r="X28" s="170">
        <v>481.93</v>
      </c>
      <c r="Y28" s="491">
        <v>6.07</v>
      </c>
      <c r="Z28" s="194">
        <v>5.16</v>
      </c>
      <c r="AA28" s="193">
        <v>586.21</v>
      </c>
      <c r="AB28" s="491">
        <v>6.6</v>
      </c>
      <c r="AC28" s="194">
        <v>7.04</v>
      </c>
      <c r="AD28" s="193">
        <v>494.7</v>
      </c>
      <c r="AE28" s="491">
        <v>6.07</v>
      </c>
      <c r="AF28" s="194">
        <v>5.38</v>
      </c>
      <c r="AG28" s="193">
        <v>703.7</v>
      </c>
      <c r="AH28" s="491">
        <v>8.66</v>
      </c>
      <c r="AI28" s="194">
        <v>7.59</v>
      </c>
      <c r="AJ28" s="170">
        <v>544</v>
      </c>
      <c r="AK28" s="491">
        <v>6.84</v>
      </c>
      <c r="AL28" s="192">
        <v>5.58</v>
      </c>
      <c r="AM28" s="193">
        <v>549</v>
      </c>
      <c r="AN28" s="491">
        <v>6.76</v>
      </c>
      <c r="AO28" s="194">
        <v>5.84</v>
      </c>
      <c r="AP28" s="193">
        <v>533</v>
      </c>
      <c r="AQ28" s="491">
        <v>6.8</v>
      </c>
      <c r="AR28" s="194">
        <v>5.46</v>
      </c>
      <c r="AS28" s="193">
        <v>221.4</v>
      </c>
      <c r="AT28" s="491">
        <v>2.71</v>
      </c>
      <c r="AU28" s="194">
        <v>2.19</v>
      </c>
      <c r="AV28" s="170">
        <v>373</v>
      </c>
      <c r="AW28" s="491">
        <v>4.78</v>
      </c>
      <c r="AX28" s="192">
        <v>3.7</v>
      </c>
      <c r="AY28" s="193">
        <v>736</v>
      </c>
      <c r="AZ28" s="491">
        <v>10</v>
      </c>
      <c r="BA28" s="194">
        <v>7.01</v>
      </c>
      <c r="BB28" s="193">
        <v>373</v>
      </c>
      <c r="BC28" s="491">
        <v>4.97</v>
      </c>
      <c r="BD28" s="194">
        <v>3.57</v>
      </c>
      <c r="BE28" s="193">
        <v>373</v>
      </c>
      <c r="BF28" s="491">
        <v>8.02</v>
      </c>
      <c r="BG28" s="194">
        <v>3.57</v>
      </c>
      <c r="BH28" s="170">
        <v>683</v>
      </c>
      <c r="BI28" s="491">
        <v>8.7</v>
      </c>
      <c r="BJ28" s="192">
        <v>7.03</v>
      </c>
      <c r="BK28" s="193">
        <v>643</v>
      </c>
      <c r="BL28" s="491">
        <v>8.34</v>
      </c>
      <c r="BM28" s="194">
        <v>6.5</v>
      </c>
      <c r="BN28" s="193">
        <v>600</v>
      </c>
      <c r="BO28" s="491">
        <v>7.49</v>
      </c>
      <c r="BP28" s="194">
        <v>6.27</v>
      </c>
      <c r="BQ28" s="193">
        <v>570</v>
      </c>
      <c r="BR28" s="491">
        <v>7.32</v>
      </c>
      <c r="BS28" s="194">
        <v>5.79</v>
      </c>
      <c r="BT28" s="170">
        <v>478</v>
      </c>
      <c r="BU28" s="491">
        <v>5.93</v>
      </c>
      <c r="BV28" s="192">
        <v>5.05</v>
      </c>
      <c r="BW28" s="193">
        <v>501</v>
      </c>
      <c r="BX28" s="491">
        <v>6.57</v>
      </c>
      <c r="BY28" s="194">
        <v>5</v>
      </c>
      <c r="BZ28" s="193">
        <v>573</v>
      </c>
      <c r="CA28" s="491">
        <v>7.46</v>
      </c>
      <c r="CB28" s="194">
        <v>5.98</v>
      </c>
    </row>
    <row r="29" spans="1:80" ht="12.75">
      <c r="A29" s="880"/>
      <c r="B29" s="881"/>
      <c r="C29" s="487" t="s">
        <v>258</v>
      </c>
      <c r="D29" s="488"/>
      <c r="E29" s="489" t="s">
        <v>108</v>
      </c>
      <c r="F29" s="192"/>
      <c r="G29" s="500"/>
      <c r="H29" s="192"/>
      <c r="I29" s="193">
        <v>248.9</v>
      </c>
      <c r="J29" s="452">
        <v>0.02</v>
      </c>
      <c r="K29" s="194">
        <v>-4.4</v>
      </c>
      <c r="L29" s="170">
        <v>245.1</v>
      </c>
      <c r="M29" s="491">
        <v>0.02</v>
      </c>
      <c r="N29" s="192">
        <v>-4.2</v>
      </c>
      <c r="O29" s="193">
        <v>244</v>
      </c>
      <c r="P29" s="491">
        <v>0.02</v>
      </c>
      <c r="Q29" s="194">
        <v>-4.2</v>
      </c>
      <c r="R29" s="193">
        <v>244</v>
      </c>
      <c r="S29" s="491">
        <v>0.02</v>
      </c>
      <c r="T29" s="194">
        <v>-4.2</v>
      </c>
      <c r="U29" s="193">
        <v>247.6</v>
      </c>
      <c r="V29" s="491">
        <v>0.01</v>
      </c>
      <c r="W29" s="194">
        <v>-4.3</v>
      </c>
      <c r="X29" s="170">
        <v>248.76</v>
      </c>
      <c r="Y29" s="491">
        <v>0.02</v>
      </c>
      <c r="Z29" s="194">
        <v>-4.4</v>
      </c>
      <c r="AA29" s="193">
        <v>245.85</v>
      </c>
      <c r="AB29" s="491">
        <v>0.01</v>
      </c>
      <c r="AC29" s="194">
        <v>-4.27</v>
      </c>
      <c r="AD29" s="193">
        <v>248.2</v>
      </c>
      <c r="AE29" s="491">
        <v>0.016</v>
      </c>
      <c r="AF29" s="194">
        <v>-4.34</v>
      </c>
      <c r="AG29" s="193">
        <v>241.8</v>
      </c>
      <c r="AH29" s="491">
        <v>0.015</v>
      </c>
      <c r="AI29" s="194">
        <v>-4.11</v>
      </c>
      <c r="AJ29" s="170">
        <v>243</v>
      </c>
      <c r="AK29" s="491">
        <v>0.015</v>
      </c>
      <c r="AL29" s="192">
        <v>-4.16</v>
      </c>
      <c r="AM29" s="193">
        <v>242</v>
      </c>
      <c r="AN29" s="491">
        <v>0.015</v>
      </c>
      <c r="AO29" s="194">
        <v>-4.16</v>
      </c>
      <c r="AP29" s="193">
        <v>244</v>
      </c>
      <c r="AQ29" s="491">
        <v>0.015</v>
      </c>
      <c r="AR29" s="194">
        <v>-4.18</v>
      </c>
      <c r="AS29" s="193">
        <v>248</v>
      </c>
      <c r="AT29" s="491">
        <v>0.02</v>
      </c>
      <c r="AU29" s="194">
        <v>-4.31</v>
      </c>
      <c r="AV29" s="170">
        <v>247</v>
      </c>
      <c r="AW29" s="491">
        <v>0.015</v>
      </c>
      <c r="AX29" s="192">
        <v>-4.29</v>
      </c>
      <c r="AY29" s="193">
        <v>241</v>
      </c>
      <c r="AZ29" s="491">
        <v>0.015</v>
      </c>
      <c r="BA29" s="194">
        <v>-4.12</v>
      </c>
      <c r="BB29" s="193">
        <v>245</v>
      </c>
      <c r="BC29" s="491">
        <v>0.015</v>
      </c>
      <c r="BD29" s="194">
        <v>-4.25</v>
      </c>
      <c r="BE29" s="193">
        <v>245</v>
      </c>
      <c r="BF29" s="491">
        <v>0.015</v>
      </c>
      <c r="BG29" s="194">
        <v>-4.25</v>
      </c>
      <c r="BH29" s="170">
        <v>242</v>
      </c>
      <c r="BI29" s="491">
        <v>0.015</v>
      </c>
      <c r="BJ29" s="192">
        <v>-4.12</v>
      </c>
      <c r="BK29" s="193">
        <v>242</v>
      </c>
      <c r="BL29" s="491">
        <v>0.014</v>
      </c>
      <c r="BM29" s="194">
        <v>-4.15</v>
      </c>
      <c r="BN29" s="193">
        <v>242</v>
      </c>
      <c r="BO29" s="491">
        <v>0.014</v>
      </c>
      <c r="BP29" s="194">
        <v>-4.15</v>
      </c>
      <c r="BQ29" s="193">
        <v>243</v>
      </c>
      <c r="BR29" s="491">
        <v>0.02</v>
      </c>
      <c r="BS29" s="194">
        <v>-4.16</v>
      </c>
      <c r="BT29" s="170">
        <v>244</v>
      </c>
      <c r="BU29" s="491">
        <v>0.01</v>
      </c>
      <c r="BV29" s="192">
        <v>-4.24</v>
      </c>
      <c r="BW29" s="193">
        <v>244</v>
      </c>
      <c r="BX29" s="491">
        <v>0.02</v>
      </c>
      <c r="BY29" s="194">
        <v>-4.22</v>
      </c>
      <c r="BZ29" s="193">
        <v>245</v>
      </c>
      <c r="CA29" s="491">
        <v>0.02</v>
      </c>
      <c r="CB29" s="194">
        <v>-4.27</v>
      </c>
    </row>
    <row r="30" spans="1:80" ht="12.75">
      <c r="A30" s="880"/>
      <c r="B30" s="881"/>
      <c r="C30" s="487"/>
      <c r="D30" s="488"/>
      <c r="E30" s="489"/>
      <c r="F30" s="192"/>
      <c r="G30" s="500"/>
      <c r="H30" s="192"/>
      <c r="I30" s="193"/>
      <c r="J30" s="491"/>
      <c r="K30" s="194"/>
      <c r="L30" s="170"/>
      <c r="M30" s="491"/>
      <c r="N30" s="192"/>
      <c r="O30" s="193"/>
      <c r="P30" s="491"/>
      <c r="Q30" s="194"/>
      <c r="R30" s="193"/>
      <c r="S30" s="491"/>
      <c r="T30" s="194"/>
      <c r="U30" s="193"/>
      <c r="V30" s="491"/>
      <c r="W30" s="194"/>
      <c r="X30" s="170"/>
      <c r="Y30" s="491"/>
      <c r="Z30" s="194"/>
      <c r="AA30" s="193"/>
      <c r="AB30" s="491"/>
      <c r="AC30" s="194"/>
      <c r="AD30" s="193"/>
      <c r="AE30" s="491"/>
      <c r="AF30" s="194"/>
      <c r="AG30" s="193"/>
      <c r="AH30" s="491"/>
      <c r="AI30" s="194"/>
      <c r="AJ30" s="170"/>
      <c r="AK30" s="491"/>
      <c r="AL30" s="192"/>
      <c r="AM30" s="193"/>
      <c r="AN30" s="491"/>
      <c r="AO30" s="194"/>
      <c r="AP30" s="193"/>
      <c r="AQ30" s="491"/>
      <c r="AR30" s="194"/>
      <c r="AS30" s="193"/>
      <c r="AT30" s="491"/>
      <c r="AU30" s="194"/>
      <c r="AV30" s="170"/>
      <c r="AW30" s="491"/>
      <c r="AX30" s="192"/>
      <c r="AY30" s="193"/>
      <c r="AZ30" s="491"/>
      <c r="BA30" s="194"/>
      <c r="BB30" s="193"/>
      <c r="BC30" s="491"/>
      <c r="BD30" s="194"/>
      <c r="BE30" s="193"/>
      <c r="BF30" s="491"/>
      <c r="BG30" s="194"/>
      <c r="BH30" s="170"/>
      <c r="BI30" s="491"/>
      <c r="BJ30" s="192"/>
      <c r="BK30" s="193"/>
      <c r="BL30" s="491"/>
      <c r="BM30" s="194"/>
      <c r="BN30" s="193"/>
      <c r="BO30" s="491"/>
      <c r="BP30" s="194"/>
      <c r="BQ30" s="193"/>
      <c r="BR30" s="491"/>
      <c r="BS30" s="194"/>
      <c r="BT30" s="170"/>
      <c r="BU30" s="491"/>
      <c r="BV30" s="192"/>
      <c r="BW30" s="193"/>
      <c r="BX30" s="491"/>
      <c r="BY30" s="194"/>
      <c r="BZ30" s="193"/>
      <c r="CA30" s="491"/>
      <c r="CB30" s="194"/>
    </row>
    <row r="31" spans="1:80" ht="15.75">
      <c r="A31" s="880"/>
      <c r="B31" s="881"/>
      <c r="C31" s="502"/>
      <c r="D31" s="503" t="s">
        <v>125</v>
      </c>
      <c r="E31" s="516"/>
      <c r="F31" s="505"/>
      <c r="G31" s="506"/>
      <c r="H31" s="505"/>
      <c r="I31" s="507"/>
      <c r="J31" s="491">
        <f>SUM(J28:J29)</f>
        <v>1.45</v>
      </c>
      <c r="K31" s="194">
        <f>SUM(K28:K29)</f>
        <v>-3.3500000000000005</v>
      </c>
      <c r="L31" s="507"/>
      <c r="M31" s="491">
        <f>SUM(M28:M29)</f>
        <v>2.7</v>
      </c>
      <c r="N31" s="194">
        <f>SUM(N28:N29)</f>
        <v>1.5</v>
      </c>
      <c r="O31" s="507"/>
      <c r="P31" s="491">
        <f>SUM(P28:P29)</f>
        <v>6.819999999999999</v>
      </c>
      <c r="Q31" s="194">
        <f>SUM(Q28:Q29)</f>
        <v>3</v>
      </c>
      <c r="R31" s="507"/>
      <c r="S31" s="491">
        <f>SUM(S28:S29)</f>
        <v>7.569999999999999</v>
      </c>
      <c r="T31" s="194">
        <f>SUM(T28:T29)</f>
        <v>3</v>
      </c>
      <c r="U31" s="517"/>
      <c r="V31" s="500">
        <f>SUM(V28:V29)</f>
        <v>6.9399999999999995</v>
      </c>
      <c r="W31" s="194">
        <f>SUM(W28:W29)</f>
        <v>2.1000000000000005</v>
      </c>
      <c r="X31" s="517"/>
      <c r="Y31" s="491">
        <f>SUM(Y28:Y29)</f>
        <v>6.09</v>
      </c>
      <c r="Z31" s="194">
        <f>SUM(Z28:Z29)</f>
        <v>0.7599999999999998</v>
      </c>
      <c r="AA31" s="517"/>
      <c r="AB31" s="491">
        <f>SUM(AB28:AB29)</f>
        <v>6.609999999999999</v>
      </c>
      <c r="AC31" s="194">
        <f>SUM(AC28:AC29)</f>
        <v>2.7700000000000005</v>
      </c>
      <c r="AD31" s="517"/>
      <c r="AE31" s="491">
        <f>SUM(AE28:AE29)</f>
        <v>6.086</v>
      </c>
      <c r="AF31" s="194">
        <f>SUM(AF28:AF29)</f>
        <v>1.04</v>
      </c>
      <c r="AG31" s="517"/>
      <c r="AH31" s="491">
        <f>SUM(AH28:AH29)</f>
        <v>8.675</v>
      </c>
      <c r="AI31" s="194">
        <f>SUM(AI28:AI29)</f>
        <v>3.4799999999999995</v>
      </c>
      <c r="AJ31" s="517"/>
      <c r="AK31" s="491">
        <f>SUM(AK28:AK29)</f>
        <v>6.8549999999999995</v>
      </c>
      <c r="AL31" s="194">
        <f>SUM(AL28:AL29)</f>
        <v>1.42</v>
      </c>
      <c r="AM31" s="517"/>
      <c r="AN31" s="491">
        <f>SUM(AN28:AN29)</f>
        <v>6.7749999999999995</v>
      </c>
      <c r="AO31" s="194">
        <f>SUM(AO28:AO29)</f>
        <v>1.6799999999999997</v>
      </c>
      <c r="AP31" s="517"/>
      <c r="AQ31" s="491">
        <f>SUM(AQ28:AQ29)</f>
        <v>6.8149999999999995</v>
      </c>
      <c r="AR31" s="194">
        <f>SUM(AR28:AR29)</f>
        <v>1.2800000000000002</v>
      </c>
      <c r="AS31" s="517"/>
      <c r="AT31" s="491">
        <f>SUM(AT28:AT29)</f>
        <v>2.73</v>
      </c>
      <c r="AU31" s="194">
        <f>SUM(AU28:AU29)</f>
        <v>-2.1199999999999997</v>
      </c>
      <c r="AV31" s="517"/>
      <c r="AW31" s="491">
        <f>SUM(AW28:AW29)</f>
        <v>4.795</v>
      </c>
      <c r="AX31" s="194">
        <f>SUM(AX28:AX29)</f>
        <v>-0.5899999999999999</v>
      </c>
      <c r="AY31" s="517"/>
      <c r="AZ31" s="491">
        <f>SUM(AZ28:AZ29)</f>
        <v>10.015</v>
      </c>
      <c r="BA31" s="194">
        <f>SUM(BA28:BA29)</f>
        <v>2.8899999999999997</v>
      </c>
      <c r="BB31" s="517"/>
      <c r="BC31" s="491">
        <f>SUM(BC28:BC29)</f>
        <v>4.984999999999999</v>
      </c>
      <c r="BD31" s="194">
        <f>SUM(BD28:BD29)</f>
        <v>-0.6800000000000002</v>
      </c>
      <c r="BE31" s="517"/>
      <c r="BF31" s="491">
        <f>SUM(BF28:BF29)</f>
        <v>8.035</v>
      </c>
      <c r="BG31" s="194">
        <f>SUM(BG28:BG29)</f>
        <v>-0.6800000000000002</v>
      </c>
      <c r="BH31" s="491"/>
      <c r="BI31" s="491">
        <f>SUM(BI28:BI29)</f>
        <v>8.715</v>
      </c>
      <c r="BJ31" s="194">
        <f>SUM(BJ28:BJ29)</f>
        <v>2.91</v>
      </c>
      <c r="BK31" s="491"/>
      <c r="BL31" s="491">
        <f>SUM(BL28:BL29)</f>
        <v>8.354</v>
      </c>
      <c r="BM31" s="194">
        <f>SUM(BM28:BM29)</f>
        <v>2.3499999999999996</v>
      </c>
      <c r="BN31" s="491"/>
      <c r="BO31" s="491">
        <f>SUM(BO28:BO29)</f>
        <v>7.5040000000000004</v>
      </c>
      <c r="BP31" s="194">
        <f>SUM(BP28:BP29)</f>
        <v>2.119999999999999</v>
      </c>
      <c r="BQ31" s="491"/>
      <c r="BR31" s="491">
        <f>SUM(BR28:BR29)</f>
        <v>7.34</v>
      </c>
      <c r="BS31" s="194">
        <f>SUM(BS28:BS29)</f>
        <v>1.63</v>
      </c>
      <c r="BT31" s="491"/>
      <c r="BU31" s="491">
        <f>SUM(BU28:BU29)</f>
        <v>5.9399999999999995</v>
      </c>
      <c r="BV31" s="194">
        <f>SUM(BV28:BV29)</f>
        <v>0.8099999999999996</v>
      </c>
      <c r="BW31" s="491"/>
      <c r="BX31" s="491">
        <f>SUM(BX28:BX29)</f>
        <v>6.59</v>
      </c>
      <c r="BY31" s="194">
        <f>SUM(BY28:BY29)</f>
        <v>0.7800000000000002</v>
      </c>
      <c r="BZ31" s="491"/>
      <c r="CA31" s="491">
        <f>SUM(CA28:CA29)</f>
        <v>7.4799999999999995</v>
      </c>
      <c r="CB31" s="194">
        <f>SUM(CB28:CB29)</f>
        <v>1.7100000000000009</v>
      </c>
    </row>
    <row r="32" spans="1:80" ht="12.75">
      <c r="A32" s="880"/>
      <c r="B32" s="881"/>
      <c r="C32" s="510"/>
      <c r="D32" s="518"/>
      <c r="E32" s="519"/>
      <c r="F32" s="192"/>
      <c r="G32" s="500"/>
      <c r="H32" s="192"/>
      <c r="I32" s="193"/>
      <c r="J32" s="491"/>
      <c r="K32" s="194"/>
      <c r="L32" s="170"/>
      <c r="M32" s="491"/>
      <c r="N32" s="192"/>
      <c r="O32" s="193"/>
      <c r="P32" s="491"/>
      <c r="Q32" s="194"/>
      <c r="R32" s="193"/>
      <c r="S32" s="491"/>
      <c r="T32" s="194"/>
      <c r="U32" s="193"/>
      <c r="V32" s="491"/>
      <c r="W32" s="194"/>
      <c r="X32" s="170"/>
      <c r="Y32" s="491"/>
      <c r="Z32" s="194"/>
      <c r="AA32" s="193"/>
      <c r="AB32" s="491"/>
      <c r="AC32" s="194"/>
      <c r="AD32" s="193"/>
      <c r="AE32" s="491"/>
      <c r="AF32" s="194"/>
      <c r="AG32" s="193"/>
      <c r="AH32" s="491"/>
      <c r="AI32" s="194"/>
      <c r="AJ32" s="170"/>
      <c r="AK32" s="491"/>
      <c r="AL32" s="192"/>
      <c r="AM32" s="193"/>
      <c r="AN32" s="491"/>
      <c r="AO32" s="194"/>
      <c r="AP32" s="193"/>
      <c r="AQ32" s="491"/>
      <c r="AR32" s="194"/>
      <c r="AS32" s="193"/>
      <c r="AT32" s="491"/>
      <c r="AU32" s="194"/>
      <c r="AV32" s="170"/>
      <c r="AW32" s="491"/>
      <c r="AX32" s="192"/>
      <c r="AY32" s="193"/>
      <c r="AZ32" s="491"/>
      <c r="BA32" s="194"/>
      <c r="BB32" s="193"/>
      <c r="BC32" s="491"/>
      <c r="BD32" s="194"/>
      <c r="BE32" s="193"/>
      <c r="BF32" s="491"/>
      <c r="BG32" s="194"/>
      <c r="BH32" s="170"/>
      <c r="BI32" s="491"/>
      <c r="BJ32" s="192"/>
      <c r="BK32" s="193"/>
      <c r="BL32" s="491"/>
      <c r="BM32" s="194"/>
      <c r="BN32" s="193"/>
      <c r="BO32" s="491"/>
      <c r="BP32" s="194"/>
      <c r="BQ32" s="193"/>
      <c r="BR32" s="491"/>
      <c r="BS32" s="194"/>
      <c r="BT32" s="170"/>
      <c r="BU32" s="491"/>
      <c r="BV32" s="192"/>
      <c r="BW32" s="193"/>
      <c r="BX32" s="491"/>
      <c r="BY32" s="194"/>
      <c r="BZ32" s="193"/>
      <c r="CA32" s="491"/>
      <c r="CB32" s="194"/>
    </row>
    <row r="33" spans="1:80" ht="12.75">
      <c r="A33" s="880"/>
      <c r="B33" s="881"/>
      <c r="C33" s="513"/>
      <c r="D33" s="514"/>
      <c r="E33" s="520"/>
      <c r="F33" s="192"/>
      <c r="G33" s="500"/>
      <c r="H33" s="192"/>
      <c r="I33" s="193"/>
      <c r="J33" s="491"/>
      <c r="K33" s="194"/>
      <c r="L33" s="170"/>
      <c r="M33" s="491"/>
      <c r="N33" s="192"/>
      <c r="O33" s="193"/>
      <c r="P33" s="491"/>
      <c r="Q33" s="194"/>
      <c r="R33" s="193"/>
      <c r="S33" s="491"/>
      <c r="T33" s="194"/>
      <c r="U33" s="193"/>
      <c r="V33" s="491"/>
      <c r="W33" s="194"/>
      <c r="X33" s="170"/>
      <c r="Y33" s="491"/>
      <c r="Z33" s="194"/>
      <c r="AA33" s="193"/>
      <c r="AB33" s="491"/>
      <c r="AC33" s="194"/>
      <c r="AD33" s="193"/>
      <c r="AE33" s="491"/>
      <c r="AF33" s="194"/>
      <c r="AG33" s="193"/>
      <c r="AH33" s="491"/>
      <c r="AI33" s="194"/>
      <c r="AJ33" s="170"/>
      <c r="AK33" s="491"/>
      <c r="AL33" s="192"/>
      <c r="AM33" s="193"/>
      <c r="AN33" s="491"/>
      <c r="AO33" s="194"/>
      <c r="AP33" s="193"/>
      <c r="AQ33" s="491"/>
      <c r="AR33" s="194"/>
      <c r="AS33" s="193"/>
      <c r="AT33" s="491"/>
      <c r="AU33" s="194"/>
      <c r="AV33" s="170"/>
      <c r="AW33" s="491"/>
      <c r="AX33" s="192"/>
      <c r="AY33" s="193"/>
      <c r="AZ33" s="491"/>
      <c r="BA33" s="194"/>
      <c r="BB33" s="193"/>
      <c r="BC33" s="491"/>
      <c r="BD33" s="194"/>
      <c r="BE33" s="193"/>
      <c r="BF33" s="491"/>
      <c r="BG33" s="194"/>
      <c r="BH33" s="170"/>
      <c r="BI33" s="491"/>
      <c r="BJ33" s="192"/>
      <c r="BK33" s="193"/>
      <c r="BL33" s="491"/>
      <c r="BM33" s="194"/>
      <c r="BN33" s="193"/>
      <c r="BO33" s="491"/>
      <c r="BP33" s="194"/>
      <c r="BQ33" s="193"/>
      <c r="BR33" s="491"/>
      <c r="BS33" s="194"/>
      <c r="BT33" s="170"/>
      <c r="BU33" s="491"/>
      <c r="BV33" s="192"/>
      <c r="BW33" s="193"/>
      <c r="BX33" s="491"/>
      <c r="BY33" s="194"/>
      <c r="BZ33" s="193"/>
      <c r="CA33" s="491"/>
      <c r="CB33" s="194"/>
    </row>
    <row r="34" spans="1:80" ht="12.75">
      <c r="A34" s="880"/>
      <c r="B34" s="881"/>
      <c r="C34" s="513"/>
      <c r="D34" s="514"/>
      <c r="E34" s="520"/>
      <c r="F34" s="192"/>
      <c r="G34" s="500"/>
      <c r="H34" s="192"/>
      <c r="I34" s="193"/>
      <c r="J34" s="491"/>
      <c r="K34" s="194"/>
      <c r="L34" s="170"/>
      <c r="M34" s="491"/>
      <c r="N34" s="192"/>
      <c r="O34" s="193"/>
      <c r="P34" s="491"/>
      <c r="Q34" s="194"/>
      <c r="R34" s="193"/>
      <c r="S34" s="491"/>
      <c r="T34" s="194"/>
      <c r="U34" s="193"/>
      <c r="V34" s="491"/>
      <c r="W34" s="194"/>
      <c r="X34" s="170"/>
      <c r="Y34" s="491"/>
      <c r="Z34" s="194"/>
      <c r="AA34" s="193"/>
      <c r="AB34" s="491"/>
      <c r="AC34" s="194"/>
      <c r="AD34" s="193"/>
      <c r="AE34" s="491"/>
      <c r="AF34" s="194"/>
      <c r="AG34" s="193"/>
      <c r="AH34" s="491"/>
      <c r="AI34" s="194"/>
      <c r="AJ34" s="170"/>
      <c r="AK34" s="491"/>
      <c r="AL34" s="192"/>
      <c r="AM34" s="193"/>
      <c r="AN34" s="491"/>
      <c r="AO34" s="194"/>
      <c r="AP34" s="193"/>
      <c r="AQ34" s="491"/>
      <c r="AR34" s="194"/>
      <c r="AS34" s="193"/>
      <c r="AT34" s="491"/>
      <c r="AU34" s="194"/>
      <c r="AV34" s="170"/>
      <c r="AW34" s="491"/>
      <c r="AX34" s="192"/>
      <c r="AY34" s="193"/>
      <c r="AZ34" s="491"/>
      <c r="BA34" s="194"/>
      <c r="BB34" s="193"/>
      <c r="BC34" s="491"/>
      <c r="BD34" s="194"/>
      <c r="BE34" s="193"/>
      <c r="BF34" s="491"/>
      <c r="BG34" s="194"/>
      <c r="BH34" s="170"/>
      <c r="BI34" s="491"/>
      <c r="BJ34" s="192"/>
      <c r="BK34" s="193"/>
      <c r="BL34" s="491"/>
      <c r="BM34" s="194"/>
      <c r="BN34" s="193"/>
      <c r="BO34" s="491"/>
      <c r="BP34" s="194"/>
      <c r="BQ34" s="193"/>
      <c r="BR34" s="491"/>
      <c r="BS34" s="194"/>
      <c r="BT34" s="170"/>
      <c r="BU34" s="491"/>
      <c r="BV34" s="192"/>
      <c r="BW34" s="193"/>
      <c r="BX34" s="491"/>
      <c r="BY34" s="194"/>
      <c r="BZ34" s="193"/>
      <c r="CA34" s="491"/>
      <c r="CB34" s="194"/>
    </row>
    <row r="35" spans="1:80" ht="12.75">
      <c r="A35" s="880"/>
      <c r="B35" s="881"/>
      <c r="C35" s="513"/>
      <c r="D35" s="514"/>
      <c r="E35" s="520"/>
      <c r="F35" s="192"/>
      <c r="G35" s="500"/>
      <c r="H35" s="192"/>
      <c r="I35" s="193"/>
      <c r="J35" s="491"/>
      <c r="K35" s="194"/>
      <c r="L35" s="170"/>
      <c r="M35" s="491"/>
      <c r="N35" s="192"/>
      <c r="O35" s="193"/>
      <c r="P35" s="491"/>
      <c r="Q35" s="194"/>
      <c r="R35" s="193"/>
      <c r="S35" s="491"/>
      <c r="T35" s="194"/>
      <c r="U35" s="193"/>
      <c r="V35" s="491"/>
      <c r="W35" s="194"/>
      <c r="X35" s="170"/>
      <c r="Y35" s="491"/>
      <c r="Z35" s="194"/>
      <c r="AA35" s="193"/>
      <c r="AB35" s="491"/>
      <c r="AC35" s="194"/>
      <c r="AD35" s="193"/>
      <c r="AE35" s="491"/>
      <c r="AF35" s="194"/>
      <c r="AG35" s="193"/>
      <c r="AH35" s="491"/>
      <c r="AI35" s="194"/>
      <c r="AJ35" s="170"/>
      <c r="AK35" s="491"/>
      <c r="AL35" s="192"/>
      <c r="AM35" s="193"/>
      <c r="AN35" s="491"/>
      <c r="AO35" s="194"/>
      <c r="AP35" s="193"/>
      <c r="AQ35" s="491"/>
      <c r="AR35" s="194"/>
      <c r="AS35" s="193"/>
      <c r="AT35" s="491"/>
      <c r="AU35" s="194"/>
      <c r="AV35" s="170"/>
      <c r="AW35" s="491"/>
      <c r="AX35" s="192"/>
      <c r="AY35" s="193"/>
      <c r="AZ35" s="491"/>
      <c r="BA35" s="194"/>
      <c r="BB35" s="193"/>
      <c r="BC35" s="491"/>
      <c r="BD35" s="194"/>
      <c r="BE35" s="193"/>
      <c r="BF35" s="491"/>
      <c r="BG35" s="194"/>
      <c r="BH35" s="170"/>
      <c r="BI35" s="491"/>
      <c r="BJ35" s="192"/>
      <c r="BK35" s="193"/>
      <c r="BL35" s="491"/>
      <c r="BM35" s="194"/>
      <c r="BN35" s="193"/>
      <c r="BO35" s="491"/>
      <c r="BP35" s="194"/>
      <c r="BQ35" s="193"/>
      <c r="BR35" s="491"/>
      <c r="BS35" s="194"/>
      <c r="BT35" s="170"/>
      <c r="BU35" s="491"/>
      <c r="BV35" s="192"/>
      <c r="BW35" s="193"/>
      <c r="BX35" s="491"/>
      <c r="BY35" s="194"/>
      <c r="BZ35" s="193"/>
      <c r="CA35" s="491"/>
      <c r="CB35" s="194"/>
    </row>
    <row r="36" spans="1:80" ht="12.75">
      <c r="A36" s="880"/>
      <c r="B36" s="881"/>
      <c r="C36" s="510"/>
      <c r="D36" s="518"/>
      <c r="E36" s="510"/>
      <c r="F36" s="192"/>
      <c r="G36" s="500"/>
      <c r="H36" s="192"/>
      <c r="I36" s="193"/>
      <c r="J36" s="491"/>
      <c r="K36" s="194"/>
      <c r="L36" s="170"/>
      <c r="M36" s="491"/>
      <c r="N36" s="192"/>
      <c r="O36" s="193"/>
      <c r="P36" s="491"/>
      <c r="Q36" s="194"/>
      <c r="R36" s="193"/>
      <c r="S36" s="491"/>
      <c r="T36" s="194"/>
      <c r="U36" s="193"/>
      <c r="V36" s="491"/>
      <c r="W36" s="194"/>
      <c r="X36" s="170"/>
      <c r="Y36" s="491"/>
      <c r="Z36" s="194"/>
      <c r="AA36" s="193"/>
      <c r="AB36" s="491"/>
      <c r="AC36" s="194"/>
      <c r="AD36" s="193"/>
      <c r="AE36" s="491"/>
      <c r="AF36" s="194"/>
      <c r="AG36" s="193"/>
      <c r="AH36" s="491"/>
      <c r="AI36" s="194"/>
      <c r="AJ36" s="170"/>
      <c r="AK36" s="491"/>
      <c r="AL36" s="192"/>
      <c r="AM36" s="193"/>
      <c r="AN36" s="491"/>
      <c r="AO36" s="194"/>
      <c r="AP36" s="193"/>
      <c r="AQ36" s="491"/>
      <c r="AR36" s="194"/>
      <c r="AS36" s="193"/>
      <c r="AT36" s="491"/>
      <c r="AU36" s="194"/>
      <c r="AV36" s="170"/>
      <c r="AW36" s="491"/>
      <c r="AX36" s="192"/>
      <c r="AY36" s="193"/>
      <c r="AZ36" s="491"/>
      <c r="BA36" s="194"/>
      <c r="BB36" s="193"/>
      <c r="BC36" s="491"/>
      <c r="BD36" s="194"/>
      <c r="BE36" s="193"/>
      <c r="BF36" s="491"/>
      <c r="BG36" s="194"/>
      <c r="BH36" s="170"/>
      <c r="BI36" s="491"/>
      <c r="BJ36" s="192"/>
      <c r="BK36" s="193"/>
      <c r="BL36" s="491"/>
      <c r="BM36" s="194"/>
      <c r="BN36" s="193"/>
      <c r="BO36" s="491"/>
      <c r="BP36" s="194"/>
      <c r="BQ36" s="193"/>
      <c r="BR36" s="491"/>
      <c r="BS36" s="194"/>
      <c r="BT36" s="170"/>
      <c r="BU36" s="491"/>
      <c r="BV36" s="192"/>
      <c r="BW36" s="193"/>
      <c r="BX36" s="491"/>
      <c r="BY36" s="194"/>
      <c r="BZ36" s="193"/>
      <c r="CA36" s="491"/>
      <c r="CB36" s="194"/>
    </row>
    <row r="37" spans="1:80" ht="12.75">
      <c r="A37" s="880"/>
      <c r="B37" s="881"/>
      <c r="C37" s="513"/>
      <c r="D37" s="514"/>
      <c r="E37" s="520"/>
      <c r="F37" s="192"/>
      <c r="G37" s="500"/>
      <c r="H37" s="192"/>
      <c r="I37" s="193"/>
      <c r="J37" s="491"/>
      <c r="K37" s="194"/>
      <c r="L37" s="170"/>
      <c r="M37" s="491"/>
      <c r="N37" s="192"/>
      <c r="O37" s="193"/>
      <c r="P37" s="491"/>
      <c r="Q37" s="194"/>
      <c r="R37" s="193"/>
      <c r="S37" s="491"/>
      <c r="T37" s="194"/>
      <c r="U37" s="193"/>
      <c r="V37" s="491"/>
      <c r="W37" s="194"/>
      <c r="X37" s="170"/>
      <c r="Y37" s="491"/>
      <c r="Z37" s="194"/>
      <c r="AA37" s="193"/>
      <c r="AB37" s="491"/>
      <c r="AC37" s="194"/>
      <c r="AD37" s="193"/>
      <c r="AE37" s="491"/>
      <c r="AF37" s="194"/>
      <c r="AG37" s="193"/>
      <c r="AH37" s="491"/>
      <c r="AI37" s="194"/>
      <c r="AJ37" s="170"/>
      <c r="AK37" s="491"/>
      <c r="AL37" s="192"/>
      <c r="AM37" s="193"/>
      <c r="AN37" s="491"/>
      <c r="AO37" s="194"/>
      <c r="AP37" s="193"/>
      <c r="AQ37" s="491"/>
      <c r="AR37" s="194"/>
      <c r="AS37" s="193"/>
      <c r="AT37" s="491"/>
      <c r="AU37" s="194"/>
      <c r="AV37" s="170"/>
      <c r="AW37" s="491"/>
      <c r="AX37" s="192"/>
      <c r="AY37" s="193"/>
      <c r="AZ37" s="491"/>
      <c r="BA37" s="194"/>
      <c r="BB37" s="193"/>
      <c r="BC37" s="491"/>
      <c r="BD37" s="194"/>
      <c r="BE37" s="193"/>
      <c r="BF37" s="491"/>
      <c r="BG37" s="194"/>
      <c r="BH37" s="170"/>
      <c r="BI37" s="491"/>
      <c r="BJ37" s="192"/>
      <c r="BK37" s="193"/>
      <c r="BL37" s="491"/>
      <c r="BM37" s="194"/>
      <c r="BN37" s="193"/>
      <c r="BO37" s="491"/>
      <c r="BP37" s="194"/>
      <c r="BQ37" s="193"/>
      <c r="BR37" s="491"/>
      <c r="BS37" s="194"/>
      <c r="BT37" s="170"/>
      <c r="BU37" s="491"/>
      <c r="BV37" s="192"/>
      <c r="BW37" s="193"/>
      <c r="BX37" s="491"/>
      <c r="BY37" s="194"/>
      <c r="BZ37" s="193"/>
      <c r="CA37" s="491"/>
      <c r="CB37" s="194"/>
    </row>
    <row r="38" spans="1:80" ht="12.75">
      <c r="A38" s="880"/>
      <c r="B38" s="881"/>
      <c r="C38" s="513"/>
      <c r="D38" s="514"/>
      <c r="E38" s="520"/>
      <c r="F38" s="192"/>
      <c r="G38" s="500"/>
      <c r="H38" s="192"/>
      <c r="I38" s="193"/>
      <c r="J38" s="491"/>
      <c r="K38" s="194"/>
      <c r="L38" s="170"/>
      <c r="M38" s="491"/>
      <c r="N38" s="192"/>
      <c r="O38" s="193"/>
      <c r="P38" s="491"/>
      <c r="Q38" s="194"/>
      <c r="R38" s="193"/>
      <c r="S38" s="491"/>
      <c r="T38" s="194"/>
      <c r="U38" s="193"/>
      <c r="V38" s="491"/>
      <c r="W38" s="194"/>
      <c r="X38" s="170"/>
      <c r="Y38" s="491"/>
      <c r="Z38" s="194"/>
      <c r="AA38" s="193"/>
      <c r="AB38" s="491"/>
      <c r="AC38" s="194"/>
      <c r="AD38" s="193"/>
      <c r="AE38" s="491"/>
      <c r="AF38" s="194"/>
      <c r="AG38" s="193"/>
      <c r="AH38" s="491"/>
      <c r="AI38" s="194"/>
      <c r="AJ38" s="170"/>
      <c r="AK38" s="491"/>
      <c r="AL38" s="192"/>
      <c r="AM38" s="193"/>
      <c r="AN38" s="491"/>
      <c r="AO38" s="194"/>
      <c r="AP38" s="193"/>
      <c r="AQ38" s="491"/>
      <c r="AR38" s="194"/>
      <c r="AS38" s="193"/>
      <c r="AT38" s="491"/>
      <c r="AU38" s="194"/>
      <c r="AV38" s="170"/>
      <c r="AW38" s="491"/>
      <c r="AX38" s="192"/>
      <c r="AY38" s="193"/>
      <c r="AZ38" s="491"/>
      <c r="BA38" s="194"/>
      <c r="BB38" s="193"/>
      <c r="BC38" s="491"/>
      <c r="BD38" s="194"/>
      <c r="BE38" s="193"/>
      <c r="BF38" s="491"/>
      <c r="BG38" s="194"/>
      <c r="BH38" s="170"/>
      <c r="BI38" s="491"/>
      <c r="BJ38" s="192"/>
      <c r="BK38" s="193"/>
      <c r="BL38" s="491"/>
      <c r="BM38" s="194"/>
      <c r="BN38" s="193"/>
      <c r="BO38" s="491"/>
      <c r="BP38" s="194"/>
      <c r="BQ38" s="193"/>
      <c r="BR38" s="491"/>
      <c r="BS38" s="194"/>
      <c r="BT38" s="170"/>
      <c r="BU38" s="491"/>
      <c r="BV38" s="192"/>
      <c r="BW38" s="193"/>
      <c r="BX38" s="491"/>
      <c r="BY38" s="194"/>
      <c r="BZ38" s="193"/>
      <c r="CA38" s="491"/>
      <c r="CB38" s="194"/>
    </row>
    <row r="39" spans="1:80" ht="12.75">
      <c r="A39" s="880"/>
      <c r="B39" s="881"/>
      <c r="C39" s="513"/>
      <c r="D39" s="514"/>
      <c r="E39" s="520"/>
      <c r="F39" s="192"/>
      <c r="G39" s="500"/>
      <c r="H39" s="192"/>
      <c r="I39" s="193"/>
      <c r="J39" s="491"/>
      <c r="K39" s="194"/>
      <c r="L39" s="170"/>
      <c r="M39" s="491"/>
      <c r="N39" s="192"/>
      <c r="O39" s="193"/>
      <c r="P39" s="491"/>
      <c r="Q39" s="194"/>
      <c r="R39" s="193"/>
      <c r="S39" s="491"/>
      <c r="T39" s="194"/>
      <c r="U39" s="193"/>
      <c r="V39" s="491"/>
      <c r="W39" s="194"/>
      <c r="X39" s="170"/>
      <c r="Y39" s="491"/>
      <c r="Z39" s="194"/>
      <c r="AA39" s="193"/>
      <c r="AB39" s="491"/>
      <c r="AC39" s="194"/>
      <c r="AD39" s="193"/>
      <c r="AE39" s="491"/>
      <c r="AF39" s="194"/>
      <c r="AG39" s="193"/>
      <c r="AH39" s="491"/>
      <c r="AI39" s="194"/>
      <c r="AJ39" s="170"/>
      <c r="AK39" s="491"/>
      <c r="AL39" s="192"/>
      <c r="AM39" s="193"/>
      <c r="AN39" s="491"/>
      <c r="AO39" s="194"/>
      <c r="AP39" s="193"/>
      <c r="AQ39" s="491"/>
      <c r="AR39" s="194"/>
      <c r="AS39" s="193"/>
      <c r="AT39" s="491"/>
      <c r="AU39" s="194"/>
      <c r="AV39" s="170"/>
      <c r="AW39" s="491"/>
      <c r="AX39" s="192"/>
      <c r="AY39" s="193"/>
      <c r="AZ39" s="491"/>
      <c r="BA39" s="194"/>
      <c r="BB39" s="193"/>
      <c r="BC39" s="491"/>
      <c r="BD39" s="194"/>
      <c r="BE39" s="193"/>
      <c r="BF39" s="491"/>
      <c r="BG39" s="194"/>
      <c r="BH39" s="170"/>
      <c r="BI39" s="491"/>
      <c r="BJ39" s="192"/>
      <c r="BK39" s="193"/>
      <c r="BL39" s="491"/>
      <c r="BM39" s="194"/>
      <c r="BN39" s="193"/>
      <c r="BO39" s="491"/>
      <c r="BP39" s="194"/>
      <c r="BQ39" s="193"/>
      <c r="BR39" s="491"/>
      <c r="BS39" s="194"/>
      <c r="BT39" s="170"/>
      <c r="BU39" s="491"/>
      <c r="BV39" s="192"/>
      <c r="BW39" s="193"/>
      <c r="BX39" s="491"/>
      <c r="BY39" s="194"/>
      <c r="BZ39" s="193"/>
      <c r="CA39" s="491"/>
      <c r="CB39" s="194"/>
    </row>
    <row r="40" spans="1:80" ht="12.75">
      <c r="A40" s="880"/>
      <c r="B40" s="881"/>
      <c r="C40" s="513"/>
      <c r="D40" s="514"/>
      <c r="E40" s="520"/>
      <c r="F40" s="192"/>
      <c r="G40" s="500"/>
      <c r="H40" s="192"/>
      <c r="I40" s="193"/>
      <c r="J40" s="491"/>
      <c r="K40" s="194"/>
      <c r="L40" s="170"/>
      <c r="M40" s="491"/>
      <c r="N40" s="192"/>
      <c r="O40" s="193"/>
      <c r="P40" s="491"/>
      <c r="Q40" s="194"/>
      <c r="R40" s="193"/>
      <c r="S40" s="491"/>
      <c r="T40" s="194"/>
      <c r="U40" s="193"/>
      <c r="V40" s="491"/>
      <c r="W40" s="194"/>
      <c r="X40" s="170"/>
      <c r="Y40" s="491"/>
      <c r="Z40" s="194"/>
      <c r="AA40" s="193"/>
      <c r="AB40" s="491"/>
      <c r="AC40" s="194"/>
      <c r="AD40" s="193"/>
      <c r="AE40" s="491"/>
      <c r="AF40" s="194"/>
      <c r="AG40" s="193"/>
      <c r="AH40" s="491"/>
      <c r="AI40" s="194"/>
      <c r="AJ40" s="170"/>
      <c r="AK40" s="491"/>
      <c r="AL40" s="192"/>
      <c r="AM40" s="193"/>
      <c r="AN40" s="491"/>
      <c r="AO40" s="194"/>
      <c r="AP40" s="193"/>
      <c r="AQ40" s="491"/>
      <c r="AR40" s="194"/>
      <c r="AS40" s="193"/>
      <c r="AT40" s="491"/>
      <c r="AU40" s="194"/>
      <c r="AV40" s="170"/>
      <c r="AW40" s="491"/>
      <c r="AX40" s="192"/>
      <c r="AY40" s="193"/>
      <c r="AZ40" s="491"/>
      <c r="BA40" s="194"/>
      <c r="BB40" s="193"/>
      <c r="BC40" s="491"/>
      <c r="BD40" s="194"/>
      <c r="BE40" s="193"/>
      <c r="BF40" s="491"/>
      <c r="BG40" s="194"/>
      <c r="BH40" s="170"/>
      <c r="BI40" s="491"/>
      <c r="BJ40" s="192"/>
      <c r="BK40" s="193"/>
      <c r="BL40" s="491"/>
      <c r="BM40" s="194"/>
      <c r="BN40" s="193"/>
      <c r="BO40" s="491"/>
      <c r="BP40" s="194"/>
      <c r="BQ40" s="193"/>
      <c r="BR40" s="491"/>
      <c r="BS40" s="194"/>
      <c r="BT40" s="170"/>
      <c r="BU40" s="491"/>
      <c r="BV40" s="192"/>
      <c r="BW40" s="193"/>
      <c r="BX40" s="491"/>
      <c r="BY40" s="194"/>
      <c r="BZ40" s="193"/>
      <c r="CA40" s="491"/>
      <c r="CB40" s="194"/>
    </row>
    <row r="41" spans="1:80" ht="12.75">
      <c r="A41" s="880"/>
      <c r="B41" s="881"/>
      <c r="C41" s="513"/>
      <c r="D41" s="514"/>
      <c r="E41" s="520"/>
      <c r="F41" s="192"/>
      <c r="G41" s="500"/>
      <c r="H41" s="192"/>
      <c r="I41" s="193"/>
      <c r="J41" s="491"/>
      <c r="K41" s="194"/>
      <c r="L41" s="170"/>
      <c r="M41" s="491"/>
      <c r="N41" s="192"/>
      <c r="O41" s="193"/>
      <c r="P41" s="491"/>
      <c r="Q41" s="194"/>
      <c r="R41" s="193"/>
      <c r="S41" s="491"/>
      <c r="T41" s="194"/>
      <c r="U41" s="193"/>
      <c r="V41" s="491"/>
      <c r="W41" s="194"/>
      <c r="X41" s="170"/>
      <c r="Y41" s="491"/>
      <c r="Z41" s="194"/>
      <c r="AA41" s="193"/>
      <c r="AB41" s="491"/>
      <c r="AC41" s="194"/>
      <c r="AD41" s="193"/>
      <c r="AE41" s="491"/>
      <c r="AF41" s="194"/>
      <c r="AG41" s="193"/>
      <c r="AH41" s="491"/>
      <c r="AI41" s="194"/>
      <c r="AJ41" s="170"/>
      <c r="AK41" s="491"/>
      <c r="AL41" s="192"/>
      <c r="AM41" s="193"/>
      <c r="AN41" s="491"/>
      <c r="AO41" s="194"/>
      <c r="AP41" s="193"/>
      <c r="AQ41" s="491"/>
      <c r="AR41" s="194"/>
      <c r="AS41" s="193"/>
      <c r="AT41" s="491"/>
      <c r="AU41" s="194"/>
      <c r="AV41" s="170"/>
      <c r="AW41" s="491"/>
      <c r="AX41" s="192"/>
      <c r="AY41" s="193"/>
      <c r="AZ41" s="491"/>
      <c r="BA41" s="194"/>
      <c r="BB41" s="193"/>
      <c r="BC41" s="491"/>
      <c r="BD41" s="194"/>
      <c r="BE41" s="193"/>
      <c r="BF41" s="491"/>
      <c r="BG41" s="194"/>
      <c r="BH41" s="170"/>
      <c r="BI41" s="491"/>
      <c r="BJ41" s="192"/>
      <c r="BK41" s="193"/>
      <c r="BL41" s="491"/>
      <c r="BM41" s="194"/>
      <c r="BN41" s="193"/>
      <c r="BO41" s="491"/>
      <c r="BP41" s="194"/>
      <c r="BQ41" s="193"/>
      <c r="BR41" s="491"/>
      <c r="BS41" s="194"/>
      <c r="BT41" s="170"/>
      <c r="BU41" s="491"/>
      <c r="BV41" s="192"/>
      <c r="BW41" s="193"/>
      <c r="BX41" s="491"/>
      <c r="BY41" s="194"/>
      <c r="BZ41" s="193"/>
      <c r="CA41" s="491"/>
      <c r="CB41" s="194"/>
    </row>
    <row r="42" spans="1:80" ht="12.75">
      <c r="A42" s="880"/>
      <c r="B42" s="881"/>
      <c r="C42" s="521"/>
      <c r="D42" s="522"/>
      <c r="E42" s="523"/>
      <c r="F42" s="192"/>
      <c r="G42" s="500"/>
      <c r="H42" s="192"/>
      <c r="I42" s="193"/>
      <c r="J42" s="491"/>
      <c r="K42" s="194"/>
      <c r="L42" s="170"/>
      <c r="M42" s="491"/>
      <c r="N42" s="192"/>
      <c r="O42" s="193"/>
      <c r="P42" s="491"/>
      <c r="Q42" s="194"/>
      <c r="R42" s="193"/>
      <c r="S42" s="491"/>
      <c r="T42" s="194"/>
      <c r="U42" s="193"/>
      <c r="V42" s="491"/>
      <c r="W42" s="194"/>
      <c r="X42" s="170"/>
      <c r="Y42" s="491"/>
      <c r="Z42" s="194"/>
      <c r="AA42" s="193"/>
      <c r="AB42" s="491"/>
      <c r="AC42" s="194"/>
      <c r="AD42" s="193"/>
      <c r="AE42" s="491"/>
      <c r="AF42" s="194"/>
      <c r="AG42" s="193"/>
      <c r="AH42" s="491"/>
      <c r="AI42" s="194"/>
      <c r="AJ42" s="170"/>
      <c r="AK42" s="491"/>
      <c r="AL42" s="192"/>
      <c r="AM42" s="193"/>
      <c r="AN42" s="491"/>
      <c r="AO42" s="194"/>
      <c r="AP42" s="193"/>
      <c r="AQ42" s="491"/>
      <c r="AR42" s="194"/>
      <c r="AS42" s="193"/>
      <c r="AT42" s="491"/>
      <c r="AU42" s="194"/>
      <c r="AV42" s="170"/>
      <c r="AW42" s="491"/>
      <c r="AX42" s="192"/>
      <c r="AY42" s="193"/>
      <c r="AZ42" s="491"/>
      <c r="BA42" s="194"/>
      <c r="BB42" s="193"/>
      <c r="BC42" s="491"/>
      <c r="BD42" s="194"/>
      <c r="BE42" s="193"/>
      <c r="BF42" s="491"/>
      <c r="BG42" s="194"/>
      <c r="BH42" s="170"/>
      <c r="BI42" s="491"/>
      <c r="BJ42" s="192"/>
      <c r="BK42" s="193"/>
      <c r="BL42" s="491"/>
      <c r="BM42" s="194"/>
      <c r="BN42" s="193"/>
      <c r="BO42" s="491"/>
      <c r="BP42" s="194"/>
      <c r="BQ42" s="193"/>
      <c r="BR42" s="491"/>
      <c r="BS42" s="194"/>
      <c r="BT42" s="170"/>
      <c r="BU42" s="491"/>
      <c r="BV42" s="192"/>
      <c r="BW42" s="193"/>
      <c r="BX42" s="491"/>
      <c r="BY42" s="194"/>
      <c r="BZ42" s="193"/>
      <c r="CA42" s="491"/>
      <c r="CB42" s="194"/>
    </row>
    <row r="43" spans="1:80" ht="13.5" thickBot="1">
      <c r="A43" s="880"/>
      <c r="B43" s="882"/>
      <c r="C43" s="524"/>
      <c r="D43" s="525"/>
      <c r="E43" s="526"/>
      <c r="F43" s="212"/>
      <c r="G43" s="527"/>
      <c r="H43" s="212"/>
      <c r="I43" s="213"/>
      <c r="J43" s="480"/>
      <c r="K43" s="214"/>
      <c r="L43" s="480"/>
      <c r="M43" s="480"/>
      <c r="N43" s="212"/>
      <c r="O43" s="213"/>
      <c r="P43" s="480"/>
      <c r="Q43" s="214"/>
      <c r="R43" s="213"/>
      <c r="S43" s="480"/>
      <c r="T43" s="214"/>
      <c r="U43" s="213"/>
      <c r="V43" s="480"/>
      <c r="W43" s="214"/>
      <c r="X43" s="480"/>
      <c r="Y43" s="480"/>
      <c r="Z43" s="214"/>
      <c r="AA43" s="213"/>
      <c r="AB43" s="480"/>
      <c r="AC43" s="214"/>
      <c r="AD43" s="213"/>
      <c r="AE43" s="480"/>
      <c r="AF43" s="214"/>
      <c r="AG43" s="213"/>
      <c r="AH43" s="480"/>
      <c r="AI43" s="214"/>
      <c r="AJ43" s="480"/>
      <c r="AK43" s="480"/>
      <c r="AL43" s="212"/>
      <c r="AM43" s="213"/>
      <c r="AN43" s="480"/>
      <c r="AO43" s="214"/>
      <c r="AP43" s="213"/>
      <c r="AQ43" s="480"/>
      <c r="AR43" s="214"/>
      <c r="AS43" s="213"/>
      <c r="AT43" s="480"/>
      <c r="AU43" s="214"/>
      <c r="AV43" s="480"/>
      <c r="AW43" s="480"/>
      <c r="AX43" s="212"/>
      <c r="AY43" s="213"/>
      <c r="AZ43" s="480"/>
      <c r="BA43" s="214"/>
      <c r="BB43" s="213"/>
      <c r="BC43" s="480"/>
      <c r="BD43" s="214"/>
      <c r="BE43" s="213"/>
      <c r="BF43" s="480"/>
      <c r="BG43" s="214"/>
      <c r="BH43" s="480"/>
      <c r="BI43" s="480"/>
      <c r="BJ43" s="212"/>
      <c r="BK43" s="213"/>
      <c r="BL43" s="480"/>
      <c r="BM43" s="214"/>
      <c r="BN43" s="213"/>
      <c r="BO43" s="480"/>
      <c r="BP43" s="214"/>
      <c r="BQ43" s="213"/>
      <c r="BR43" s="480"/>
      <c r="BS43" s="214"/>
      <c r="BT43" s="480"/>
      <c r="BU43" s="480"/>
      <c r="BV43" s="212"/>
      <c r="BW43" s="213"/>
      <c r="BX43" s="480"/>
      <c r="BY43" s="214"/>
      <c r="BZ43" s="213"/>
      <c r="CA43" s="480"/>
      <c r="CB43" s="214"/>
    </row>
    <row r="44" spans="1:80" ht="12.75">
      <c r="A44" s="880"/>
      <c r="B44" s="819" t="s">
        <v>86</v>
      </c>
      <c r="C44" s="820"/>
      <c r="D44" s="883"/>
      <c r="E44" s="620" t="s">
        <v>175</v>
      </c>
      <c r="F44" s="621"/>
      <c r="G44" s="621"/>
      <c r="H44" s="856"/>
      <c r="I44" s="186"/>
      <c r="J44" s="224"/>
      <c r="K44" s="187"/>
      <c r="L44" s="528"/>
      <c r="M44" s="224"/>
      <c r="N44" s="223"/>
      <c r="O44" s="186"/>
      <c r="P44" s="224"/>
      <c r="Q44" s="187"/>
      <c r="R44" s="186"/>
      <c r="S44" s="223"/>
      <c r="T44" s="187"/>
      <c r="U44" s="186"/>
      <c r="V44" s="224"/>
      <c r="W44" s="187"/>
      <c r="X44" s="528"/>
      <c r="Y44" s="224"/>
      <c r="Z44" s="187"/>
      <c r="AA44" s="186"/>
      <c r="AB44" s="224"/>
      <c r="AC44" s="187"/>
      <c r="AD44" s="186"/>
      <c r="AE44" s="223"/>
      <c r="AF44" s="187"/>
      <c r="AG44" s="186"/>
      <c r="AH44" s="224"/>
      <c r="AI44" s="187"/>
      <c r="AJ44" s="528"/>
      <c r="AK44" s="224"/>
      <c r="AL44" s="223"/>
      <c r="AM44" s="186"/>
      <c r="AN44" s="224"/>
      <c r="AO44" s="187"/>
      <c r="AP44" s="186"/>
      <c r="AQ44" s="223"/>
      <c r="AR44" s="187"/>
      <c r="AS44" s="186"/>
      <c r="AT44" s="224"/>
      <c r="AU44" s="187"/>
      <c r="AV44" s="528"/>
      <c r="AW44" s="224"/>
      <c r="AX44" s="223"/>
      <c r="AY44" s="186"/>
      <c r="AZ44" s="224"/>
      <c r="BA44" s="187"/>
      <c r="BB44" s="186"/>
      <c r="BC44" s="223"/>
      <c r="BD44" s="187"/>
      <c r="BE44" s="186"/>
      <c r="BF44" s="224"/>
      <c r="BG44" s="187"/>
      <c r="BH44" s="528"/>
      <c r="BI44" s="224"/>
      <c r="BJ44" s="223"/>
      <c r="BK44" s="186"/>
      <c r="BL44" s="224"/>
      <c r="BM44" s="187"/>
      <c r="BN44" s="186"/>
      <c r="BO44" s="223"/>
      <c r="BP44" s="187"/>
      <c r="BQ44" s="186"/>
      <c r="BR44" s="224"/>
      <c r="BS44" s="187"/>
      <c r="BT44" s="528"/>
      <c r="BU44" s="224"/>
      <c r="BV44" s="223"/>
      <c r="BW44" s="186"/>
      <c r="BX44" s="224"/>
      <c r="BY44" s="187"/>
      <c r="BZ44" s="186"/>
      <c r="CA44" s="223"/>
      <c r="CB44" s="187"/>
    </row>
    <row r="45" spans="1:80" ht="13.5" thickBot="1">
      <c r="A45" s="880"/>
      <c r="B45" s="864" t="s">
        <v>87</v>
      </c>
      <c r="C45" s="872"/>
      <c r="D45" s="873"/>
      <c r="E45" s="835" t="s">
        <v>175</v>
      </c>
      <c r="F45" s="836"/>
      <c r="G45" s="836"/>
      <c r="H45" s="837"/>
      <c r="I45" s="213"/>
      <c r="J45" s="527"/>
      <c r="K45" s="214"/>
      <c r="L45" s="480"/>
      <c r="M45" s="527"/>
      <c r="N45" s="212"/>
      <c r="O45" s="213"/>
      <c r="P45" s="527"/>
      <c r="Q45" s="214"/>
      <c r="R45" s="213"/>
      <c r="S45" s="212"/>
      <c r="T45" s="214"/>
      <c r="U45" s="213"/>
      <c r="V45" s="527"/>
      <c r="W45" s="214"/>
      <c r="X45" s="480"/>
      <c r="Y45" s="527"/>
      <c r="Z45" s="214"/>
      <c r="AA45" s="213"/>
      <c r="AB45" s="527"/>
      <c r="AC45" s="214"/>
      <c r="AD45" s="213"/>
      <c r="AE45" s="212"/>
      <c r="AF45" s="214"/>
      <c r="AG45" s="213"/>
      <c r="AH45" s="527"/>
      <c r="AI45" s="214"/>
      <c r="AJ45" s="480"/>
      <c r="AK45" s="527"/>
      <c r="AL45" s="212"/>
      <c r="AM45" s="213"/>
      <c r="AN45" s="527"/>
      <c r="AO45" s="214"/>
      <c r="AP45" s="213"/>
      <c r="AQ45" s="212"/>
      <c r="AR45" s="214"/>
      <c r="AS45" s="213"/>
      <c r="AT45" s="527"/>
      <c r="AU45" s="214"/>
      <c r="AV45" s="480"/>
      <c r="AW45" s="527"/>
      <c r="AX45" s="212"/>
      <c r="AY45" s="213"/>
      <c r="AZ45" s="527"/>
      <c r="BA45" s="214"/>
      <c r="BB45" s="213"/>
      <c r="BC45" s="212"/>
      <c r="BD45" s="214"/>
      <c r="BE45" s="213"/>
      <c r="BF45" s="527"/>
      <c r="BG45" s="214"/>
      <c r="BH45" s="480"/>
      <c r="BI45" s="527"/>
      <c r="BJ45" s="212"/>
      <c r="BK45" s="213"/>
      <c r="BL45" s="527"/>
      <c r="BM45" s="214"/>
      <c r="BN45" s="213"/>
      <c r="BO45" s="212"/>
      <c r="BP45" s="214"/>
      <c r="BQ45" s="213"/>
      <c r="BR45" s="527"/>
      <c r="BS45" s="214"/>
      <c r="BT45" s="480"/>
      <c r="BU45" s="527"/>
      <c r="BV45" s="212"/>
      <c r="BW45" s="213"/>
      <c r="BX45" s="527"/>
      <c r="BY45" s="214"/>
      <c r="BZ45" s="213"/>
      <c r="CA45" s="212"/>
      <c r="CB45" s="214"/>
    </row>
    <row r="46" spans="1:80" ht="12.75">
      <c r="A46" s="880"/>
      <c r="B46" s="819" t="s">
        <v>261</v>
      </c>
      <c r="C46" s="820"/>
      <c r="D46" s="472" t="s">
        <v>249</v>
      </c>
      <c r="E46" s="842"/>
      <c r="F46" s="842"/>
      <c r="G46" s="842"/>
      <c r="H46" s="843"/>
      <c r="I46" s="841">
        <v>223.7</v>
      </c>
      <c r="J46" s="870"/>
      <c r="K46" s="871"/>
      <c r="L46" s="841">
        <v>226.4</v>
      </c>
      <c r="M46" s="870"/>
      <c r="N46" s="871"/>
      <c r="O46" s="841">
        <v>225.17</v>
      </c>
      <c r="P46" s="870"/>
      <c r="Q46" s="871"/>
      <c r="R46" s="864">
        <v>225.15</v>
      </c>
      <c r="S46" s="865"/>
      <c r="T46" s="866"/>
      <c r="U46" s="864">
        <v>227.21</v>
      </c>
      <c r="V46" s="865"/>
      <c r="W46" s="866"/>
      <c r="X46" s="864">
        <v>226.91</v>
      </c>
      <c r="Y46" s="865"/>
      <c r="Z46" s="866"/>
      <c r="AA46" s="864">
        <v>226.43</v>
      </c>
      <c r="AB46" s="865"/>
      <c r="AC46" s="866"/>
      <c r="AD46" s="864">
        <v>226.2</v>
      </c>
      <c r="AE46" s="865"/>
      <c r="AF46" s="866"/>
      <c r="AG46" s="864">
        <v>223.39</v>
      </c>
      <c r="AH46" s="865"/>
      <c r="AI46" s="866"/>
      <c r="AJ46" s="864">
        <v>222.93</v>
      </c>
      <c r="AK46" s="865"/>
      <c r="AL46" s="866"/>
      <c r="AM46" s="864">
        <v>222.89</v>
      </c>
      <c r="AN46" s="865"/>
      <c r="AO46" s="866"/>
      <c r="AP46" s="864">
        <v>222.81</v>
      </c>
      <c r="AQ46" s="865"/>
      <c r="AR46" s="866"/>
      <c r="AS46" s="864">
        <v>223.35</v>
      </c>
      <c r="AT46" s="865"/>
      <c r="AU46" s="866"/>
      <c r="AV46" s="864">
        <v>223.98</v>
      </c>
      <c r="AW46" s="865"/>
      <c r="AX46" s="866"/>
      <c r="AY46" s="864">
        <v>222.97</v>
      </c>
      <c r="AZ46" s="865"/>
      <c r="BA46" s="866"/>
      <c r="BB46" s="864">
        <v>223.12</v>
      </c>
      <c r="BC46" s="865"/>
      <c r="BD46" s="866"/>
      <c r="BE46" s="864">
        <v>223.12</v>
      </c>
      <c r="BF46" s="865"/>
      <c r="BG46" s="866"/>
      <c r="BH46" s="864">
        <v>222.66</v>
      </c>
      <c r="BI46" s="865"/>
      <c r="BJ46" s="866"/>
      <c r="BK46" s="864">
        <v>222.99</v>
      </c>
      <c r="BL46" s="865"/>
      <c r="BM46" s="866"/>
      <c r="BN46" s="864">
        <v>223.33</v>
      </c>
      <c r="BO46" s="865"/>
      <c r="BP46" s="866"/>
      <c r="BQ46" s="864">
        <v>223.06</v>
      </c>
      <c r="BR46" s="865"/>
      <c r="BS46" s="866"/>
      <c r="BT46" s="864">
        <v>224.55</v>
      </c>
      <c r="BU46" s="865"/>
      <c r="BV46" s="866"/>
      <c r="BW46" s="864">
        <v>224</v>
      </c>
      <c r="BX46" s="865"/>
      <c r="BY46" s="866"/>
      <c r="BZ46" s="864">
        <v>226.17</v>
      </c>
      <c r="CA46" s="865"/>
      <c r="CB46" s="866"/>
    </row>
    <row r="47" spans="1:80" ht="13.5" thickBot="1">
      <c r="A47" s="880"/>
      <c r="B47" s="821"/>
      <c r="C47" s="822"/>
      <c r="D47" s="476" t="s">
        <v>252</v>
      </c>
      <c r="E47" s="833"/>
      <c r="F47" s="833"/>
      <c r="G47" s="833"/>
      <c r="H47" s="834"/>
      <c r="I47" s="832">
        <v>35.9</v>
      </c>
      <c r="J47" s="857"/>
      <c r="K47" s="858"/>
      <c r="L47" s="832">
        <v>36.4</v>
      </c>
      <c r="M47" s="857"/>
      <c r="N47" s="858"/>
      <c r="O47" s="867">
        <v>36.05</v>
      </c>
      <c r="P47" s="868"/>
      <c r="Q47" s="869"/>
      <c r="R47" s="832">
        <v>36.12</v>
      </c>
      <c r="S47" s="857"/>
      <c r="T47" s="858"/>
      <c r="U47" s="832">
        <v>36.53</v>
      </c>
      <c r="V47" s="857"/>
      <c r="W47" s="858"/>
      <c r="X47" s="832">
        <v>36.43</v>
      </c>
      <c r="Y47" s="857"/>
      <c r="Z47" s="858"/>
      <c r="AA47" s="832">
        <v>36.36</v>
      </c>
      <c r="AB47" s="857"/>
      <c r="AC47" s="858"/>
      <c r="AD47" s="832">
        <v>36.36</v>
      </c>
      <c r="AE47" s="857"/>
      <c r="AF47" s="858"/>
      <c r="AG47" s="832">
        <v>35.74</v>
      </c>
      <c r="AH47" s="857"/>
      <c r="AI47" s="858"/>
      <c r="AJ47" s="832">
        <v>35.68</v>
      </c>
      <c r="AK47" s="857"/>
      <c r="AL47" s="858"/>
      <c r="AM47" s="832">
        <v>35.69</v>
      </c>
      <c r="AN47" s="857"/>
      <c r="AO47" s="858"/>
      <c r="AP47" s="832">
        <v>35.67</v>
      </c>
      <c r="AQ47" s="857"/>
      <c r="AR47" s="858"/>
      <c r="AS47" s="832">
        <v>35.75</v>
      </c>
      <c r="AT47" s="857"/>
      <c r="AU47" s="858"/>
      <c r="AV47" s="832">
        <v>35.92</v>
      </c>
      <c r="AW47" s="857"/>
      <c r="AX47" s="858"/>
      <c r="AY47" s="832">
        <v>35.7</v>
      </c>
      <c r="AZ47" s="857"/>
      <c r="BA47" s="858"/>
      <c r="BB47" s="832">
        <v>35.71</v>
      </c>
      <c r="BC47" s="857"/>
      <c r="BD47" s="858"/>
      <c r="BE47" s="832">
        <v>35.71</v>
      </c>
      <c r="BF47" s="857"/>
      <c r="BG47" s="858"/>
      <c r="BH47" s="832">
        <v>35.64</v>
      </c>
      <c r="BI47" s="857"/>
      <c r="BJ47" s="858"/>
      <c r="BK47" s="832">
        <v>35.61</v>
      </c>
      <c r="BL47" s="857"/>
      <c r="BM47" s="858"/>
      <c r="BN47" s="832">
        <v>35.76</v>
      </c>
      <c r="BO47" s="857"/>
      <c r="BP47" s="858"/>
      <c r="BQ47" s="832">
        <v>35.69</v>
      </c>
      <c r="BR47" s="857"/>
      <c r="BS47" s="858"/>
      <c r="BT47" s="832">
        <v>35.85</v>
      </c>
      <c r="BU47" s="857"/>
      <c r="BV47" s="858"/>
      <c r="BW47" s="832">
        <v>35.85</v>
      </c>
      <c r="BX47" s="857"/>
      <c r="BY47" s="858"/>
      <c r="BZ47" s="832">
        <v>36.3</v>
      </c>
      <c r="CA47" s="857"/>
      <c r="CB47" s="858"/>
    </row>
    <row r="48" spans="1:80" ht="13.5" thickBot="1">
      <c r="A48" s="880"/>
      <c r="B48" s="847"/>
      <c r="C48" s="874"/>
      <c r="D48" s="476" t="s">
        <v>251</v>
      </c>
      <c r="E48" s="817" t="s">
        <v>262</v>
      </c>
      <c r="F48" s="817"/>
      <c r="G48" s="817"/>
      <c r="H48" s="818"/>
      <c r="I48" s="859">
        <v>10.2</v>
      </c>
      <c r="J48" s="860"/>
      <c r="K48" s="861"/>
      <c r="L48" s="816">
        <v>10.3</v>
      </c>
      <c r="M48" s="862"/>
      <c r="N48" s="863"/>
      <c r="O48" s="816">
        <v>10.08</v>
      </c>
      <c r="P48" s="862"/>
      <c r="Q48" s="863"/>
      <c r="R48" s="847">
        <v>10.04</v>
      </c>
      <c r="S48" s="848"/>
      <c r="T48" s="849"/>
      <c r="U48" s="847">
        <v>10.18</v>
      </c>
      <c r="V48" s="848"/>
      <c r="W48" s="849"/>
      <c r="X48" s="847">
        <v>10.22</v>
      </c>
      <c r="Y48" s="848"/>
      <c r="Z48" s="849"/>
      <c r="AA48" s="847">
        <v>10.12</v>
      </c>
      <c r="AB48" s="848"/>
      <c r="AC48" s="849"/>
      <c r="AD48" s="847">
        <v>10.18</v>
      </c>
      <c r="AE48" s="848"/>
      <c r="AF48" s="849"/>
      <c r="AG48" s="847">
        <v>9.92</v>
      </c>
      <c r="AH48" s="848"/>
      <c r="AI48" s="849"/>
      <c r="AJ48" s="847">
        <v>9.98</v>
      </c>
      <c r="AK48" s="848"/>
      <c r="AL48" s="849"/>
      <c r="AM48" s="847">
        <v>9.97</v>
      </c>
      <c r="AN48" s="848"/>
      <c r="AO48" s="849"/>
      <c r="AP48" s="847">
        <v>9.98</v>
      </c>
      <c r="AQ48" s="848"/>
      <c r="AR48" s="849"/>
      <c r="AS48" s="847">
        <v>10.16</v>
      </c>
      <c r="AT48" s="848"/>
      <c r="AU48" s="849"/>
      <c r="AV48" s="847">
        <v>10.12</v>
      </c>
      <c r="AW48" s="848"/>
      <c r="AX48" s="849"/>
      <c r="AY48" s="847">
        <v>9.92</v>
      </c>
      <c r="AZ48" s="848"/>
      <c r="BA48" s="849"/>
      <c r="BB48" s="847">
        <v>10.08</v>
      </c>
      <c r="BC48" s="848"/>
      <c r="BD48" s="849"/>
      <c r="BE48" s="847">
        <v>10.08</v>
      </c>
      <c r="BF48" s="848"/>
      <c r="BG48" s="849"/>
      <c r="BH48" s="847">
        <v>9.92</v>
      </c>
      <c r="BI48" s="848"/>
      <c r="BJ48" s="849"/>
      <c r="BK48" s="847">
        <v>9.95</v>
      </c>
      <c r="BL48" s="848"/>
      <c r="BM48" s="849"/>
      <c r="BN48" s="847">
        <v>9.97</v>
      </c>
      <c r="BO48" s="848"/>
      <c r="BP48" s="849"/>
      <c r="BQ48" s="847">
        <v>9.98</v>
      </c>
      <c r="BR48" s="848"/>
      <c r="BS48" s="849"/>
      <c r="BT48" s="847">
        <v>10.08</v>
      </c>
      <c r="BU48" s="848"/>
      <c r="BV48" s="849"/>
      <c r="BW48" s="847">
        <v>10.07</v>
      </c>
      <c r="BX48" s="848"/>
      <c r="BY48" s="849"/>
      <c r="BZ48" s="847">
        <v>10.11</v>
      </c>
      <c r="CA48" s="848"/>
      <c r="CB48" s="849"/>
    </row>
    <row r="49" spans="1:80" ht="12.75">
      <c r="A49" s="880"/>
      <c r="B49" s="850" t="s">
        <v>90</v>
      </c>
      <c r="C49" s="851"/>
      <c r="D49" s="852"/>
      <c r="E49" s="620" t="s">
        <v>237</v>
      </c>
      <c r="F49" s="621"/>
      <c r="G49" s="621"/>
      <c r="H49" s="856"/>
      <c r="I49" s="841">
        <v>0.73</v>
      </c>
      <c r="J49" s="842"/>
      <c r="K49" s="843"/>
      <c r="L49" s="841">
        <v>0.35</v>
      </c>
      <c r="M49" s="842"/>
      <c r="N49" s="843"/>
      <c r="O49" s="841">
        <v>0.77</v>
      </c>
      <c r="P49" s="842"/>
      <c r="Q49" s="843"/>
      <c r="R49" s="841">
        <v>0.75</v>
      </c>
      <c r="S49" s="842"/>
      <c r="T49" s="843"/>
      <c r="U49" s="841">
        <v>0.53</v>
      </c>
      <c r="V49" s="842"/>
      <c r="W49" s="843"/>
      <c r="X49" s="841">
        <v>0.76</v>
      </c>
      <c r="Y49" s="842"/>
      <c r="Z49" s="843"/>
      <c r="AA49" s="841">
        <v>0.69</v>
      </c>
      <c r="AB49" s="842"/>
      <c r="AC49" s="843"/>
      <c r="AD49" s="841">
        <v>0.72</v>
      </c>
      <c r="AE49" s="842"/>
      <c r="AF49" s="843"/>
      <c r="AG49" s="841">
        <v>0.72</v>
      </c>
      <c r="AH49" s="842"/>
      <c r="AI49" s="843"/>
      <c r="AJ49" s="841">
        <v>0.7</v>
      </c>
      <c r="AK49" s="842"/>
      <c r="AL49" s="843"/>
      <c r="AM49" s="841">
        <v>0.65</v>
      </c>
      <c r="AN49" s="842"/>
      <c r="AO49" s="843"/>
      <c r="AP49" s="841">
        <v>0.67</v>
      </c>
      <c r="AQ49" s="842"/>
      <c r="AR49" s="843"/>
      <c r="AS49" s="841">
        <v>0.78</v>
      </c>
      <c r="AT49" s="842"/>
      <c r="AU49" s="843"/>
      <c r="AV49" s="841">
        <v>0.67</v>
      </c>
      <c r="AW49" s="842"/>
      <c r="AX49" s="843"/>
      <c r="AY49" s="841">
        <v>0.67</v>
      </c>
      <c r="AZ49" s="842"/>
      <c r="BA49" s="843"/>
      <c r="BB49" s="841">
        <v>0.71</v>
      </c>
      <c r="BC49" s="842"/>
      <c r="BD49" s="843"/>
      <c r="BE49" s="841">
        <v>0.7</v>
      </c>
      <c r="BF49" s="842"/>
      <c r="BG49" s="843"/>
      <c r="BH49" s="841">
        <v>0.73</v>
      </c>
      <c r="BI49" s="842"/>
      <c r="BJ49" s="843"/>
      <c r="BK49" s="841">
        <v>0.74</v>
      </c>
      <c r="BL49" s="842"/>
      <c r="BM49" s="843"/>
      <c r="BN49" s="841">
        <v>0.75</v>
      </c>
      <c r="BO49" s="842"/>
      <c r="BP49" s="843"/>
      <c r="BQ49" s="841">
        <v>0.8</v>
      </c>
      <c r="BR49" s="842"/>
      <c r="BS49" s="843"/>
      <c r="BT49" s="841">
        <v>0.6</v>
      </c>
      <c r="BU49" s="842"/>
      <c r="BV49" s="843"/>
      <c r="BW49" s="841">
        <v>0.74</v>
      </c>
      <c r="BX49" s="842"/>
      <c r="BY49" s="843"/>
      <c r="BZ49" s="841">
        <v>0.46</v>
      </c>
      <c r="CA49" s="842"/>
      <c r="CB49" s="843"/>
    </row>
    <row r="50" spans="1:80" ht="12.75">
      <c r="A50" s="880"/>
      <c r="B50" s="850"/>
      <c r="C50" s="851"/>
      <c r="D50" s="852"/>
      <c r="E50" s="838" t="s">
        <v>238</v>
      </c>
      <c r="F50" s="839"/>
      <c r="G50" s="839"/>
      <c r="H50" s="840"/>
      <c r="I50" s="832">
        <v>0.65</v>
      </c>
      <c r="J50" s="833"/>
      <c r="K50" s="834"/>
      <c r="L50" s="832">
        <v>0.88</v>
      </c>
      <c r="M50" s="833"/>
      <c r="N50" s="834"/>
      <c r="O50" s="832">
        <v>0.89</v>
      </c>
      <c r="P50" s="833"/>
      <c r="Q50" s="834"/>
      <c r="R50" s="844">
        <v>0.88</v>
      </c>
      <c r="S50" s="845"/>
      <c r="T50" s="846"/>
      <c r="U50" s="832">
        <v>0.88</v>
      </c>
      <c r="V50" s="833"/>
      <c r="W50" s="834"/>
      <c r="X50" s="832">
        <v>0.86</v>
      </c>
      <c r="Y50" s="833"/>
      <c r="Z50" s="834"/>
      <c r="AA50" s="832">
        <v>0.7</v>
      </c>
      <c r="AB50" s="833"/>
      <c r="AC50" s="834"/>
      <c r="AD50" s="832">
        <v>0.83</v>
      </c>
      <c r="AE50" s="833"/>
      <c r="AF50" s="834"/>
      <c r="AG50" s="832">
        <v>0.83</v>
      </c>
      <c r="AH50" s="833"/>
      <c r="AI50" s="834"/>
      <c r="AJ50" s="832">
        <v>0.7</v>
      </c>
      <c r="AK50" s="833"/>
      <c r="AL50" s="834"/>
      <c r="AM50" s="832">
        <v>0.7</v>
      </c>
      <c r="AN50" s="833"/>
      <c r="AO50" s="834"/>
      <c r="AP50" s="832">
        <v>0.7</v>
      </c>
      <c r="AQ50" s="833"/>
      <c r="AR50" s="834"/>
      <c r="AS50" s="832">
        <v>0.7</v>
      </c>
      <c r="AT50" s="833"/>
      <c r="AU50" s="834"/>
      <c r="AV50" s="832">
        <v>0.94</v>
      </c>
      <c r="AW50" s="833"/>
      <c r="AX50" s="834"/>
      <c r="AY50" s="832">
        <v>0.7</v>
      </c>
      <c r="AZ50" s="833"/>
      <c r="BA50" s="834"/>
      <c r="BB50" s="832">
        <v>0.94</v>
      </c>
      <c r="BC50" s="833"/>
      <c r="BD50" s="834"/>
      <c r="BE50" s="832">
        <v>0.62</v>
      </c>
      <c r="BF50" s="833"/>
      <c r="BG50" s="834"/>
      <c r="BH50" s="832">
        <v>0.95</v>
      </c>
      <c r="BI50" s="833"/>
      <c r="BJ50" s="834"/>
      <c r="BK50" s="832">
        <v>0.96</v>
      </c>
      <c r="BL50" s="833"/>
      <c r="BM50" s="834"/>
      <c r="BN50" s="832">
        <v>0.69</v>
      </c>
      <c r="BO50" s="833"/>
      <c r="BP50" s="834"/>
      <c r="BQ50" s="832">
        <v>0.73</v>
      </c>
      <c r="BR50" s="833"/>
      <c r="BS50" s="834"/>
      <c r="BT50" s="832">
        <v>0.7</v>
      </c>
      <c r="BU50" s="833"/>
      <c r="BV50" s="834"/>
      <c r="BW50" s="832">
        <v>0.7</v>
      </c>
      <c r="BX50" s="833"/>
      <c r="BY50" s="834"/>
      <c r="BZ50" s="832">
        <v>0.9</v>
      </c>
      <c r="CA50" s="833"/>
      <c r="CB50" s="834"/>
    </row>
    <row r="51" spans="1:80" ht="12.75">
      <c r="A51" s="880"/>
      <c r="B51" s="850"/>
      <c r="C51" s="851"/>
      <c r="D51" s="852"/>
      <c r="E51" s="838" t="s">
        <v>175</v>
      </c>
      <c r="F51" s="839"/>
      <c r="G51" s="839"/>
      <c r="H51" s="840"/>
      <c r="I51" s="832"/>
      <c r="J51" s="833"/>
      <c r="K51" s="834"/>
      <c r="L51" s="832"/>
      <c r="M51" s="833"/>
      <c r="N51" s="834"/>
      <c r="O51" s="832"/>
      <c r="P51" s="833"/>
      <c r="Q51" s="834"/>
      <c r="R51" s="832"/>
      <c r="S51" s="833"/>
      <c r="T51" s="834"/>
      <c r="U51" s="832"/>
      <c r="V51" s="833"/>
      <c r="W51" s="834"/>
      <c r="X51" s="832"/>
      <c r="Y51" s="833"/>
      <c r="Z51" s="834"/>
      <c r="AA51" s="832"/>
      <c r="AB51" s="833"/>
      <c r="AC51" s="834"/>
      <c r="AD51" s="832"/>
      <c r="AE51" s="833"/>
      <c r="AF51" s="834"/>
      <c r="AG51" s="832"/>
      <c r="AH51" s="833"/>
      <c r="AI51" s="834"/>
      <c r="AJ51" s="832"/>
      <c r="AK51" s="833"/>
      <c r="AL51" s="834"/>
      <c r="AM51" s="832"/>
      <c r="AN51" s="833"/>
      <c r="AO51" s="834"/>
      <c r="AP51" s="832"/>
      <c r="AQ51" s="833"/>
      <c r="AR51" s="834"/>
      <c r="AS51" s="832"/>
      <c r="AT51" s="833"/>
      <c r="AU51" s="834"/>
      <c r="AV51" s="832"/>
      <c r="AW51" s="833"/>
      <c r="AX51" s="834"/>
      <c r="AY51" s="832"/>
      <c r="AZ51" s="833"/>
      <c r="BA51" s="834"/>
      <c r="BB51" s="832"/>
      <c r="BC51" s="833"/>
      <c r="BD51" s="834"/>
      <c r="BE51" s="832"/>
      <c r="BF51" s="833"/>
      <c r="BG51" s="834"/>
      <c r="BH51" s="832"/>
      <c r="BI51" s="833"/>
      <c r="BJ51" s="834"/>
      <c r="BK51" s="832"/>
      <c r="BL51" s="833"/>
      <c r="BM51" s="834"/>
      <c r="BN51" s="832"/>
      <c r="BO51" s="833"/>
      <c r="BP51" s="834"/>
      <c r="BQ51" s="832"/>
      <c r="BR51" s="833"/>
      <c r="BS51" s="834"/>
      <c r="BT51" s="832"/>
      <c r="BU51" s="833"/>
      <c r="BV51" s="834"/>
      <c r="BW51" s="832"/>
      <c r="BX51" s="833"/>
      <c r="BY51" s="834"/>
      <c r="BZ51" s="832"/>
      <c r="CA51" s="833"/>
      <c r="CB51" s="834"/>
    </row>
    <row r="52" spans="1:80" ht="13.5" thickBot="1">
      <c r="A52" s="880"/>
      <c r="B52" s="853"/>
      <c r="C52" s="854"/>
      <c r="D52" s="855"/>
      <c r="E52" s="835" t="s">
        <v>175</v>
      </c>
      <c r="F52" s="836"/>
      <c r="G52" s="836"/>
      <c r="H52" s="837"/>
      <c r="I52" s="816"/>
      <c r="J52" s="817"/>
      <c r="K52" s="818"/>
      <c r="L52" s="816"/>
      <c r="M52" s="817"/>
      <c r="N52" s="818"/>
      <c r="O52" s="816"/>
      <c r="P52" s="817"/>
      <c r="Q52" s="818"/>
      <c r="R52" s="816"/>
      <c r="S52" s="817"/>
      <c r="T52" s="818"/>
      <c r="U52" s="816"/>
      <c r="V52" s="817"/>
      <c r="W52" s="818"/>
      <c r="X52" s="816"/>
      <c r="Y52" s="817"/>
      <c r="Z52" s="818"/>
      <c r="AA52" s="816"/>
      <c r="AB52" s="817"/>
      <c r="AC52" s="818"/>
      <c r="AD52" s="816"/>
      <c r="AE52" s="817"/>
      <c r="AF52" s="818"/>
      <c r="AG52" s="816"/>
      <c r="AH52" s="817"/>
      <c r="AI52" s="818"/>
      <c r="AJ52" s="816"/>
      <c r="AK52" s="817"/>
      <c r="AL52" s="818"/>
      <c r="AM52" s="816"/>
      <c r="AN52" s="817"/>
      <c r="AO52" s="818"/>
      <c r="AP52" s="816"/>
      <c r="AQ52" s="817"/>
      <c r="AR52" s="818"/>
      <c r="AS52" s="816"/>
      <c r="AT52" s="817"/>
      <c r="AU52" s="818"/>
      <c r="AV52" s="816"/>
      <c r="AW52" s="817"/>
      <c r="AX52" s="818"/>
      <c r="AY52" s="816"/>
      <c r="AZ52" s="817"/>
      <c r="BA52" s="818"/>
      <c r="BB52" s="816"/>
      <c r="BC52" s="817"/>
      <c r="BD52" s="818"/>
      <c r="BE52" s="816"/>
      <c r="BF52" s="817"/>
      <c r="BG52" s="818"/>
      <c r="BH52" s="816"/>
      <c r="BI52" s="817"/>
      <c r="BJ52" s="818"/>
      <c r="BK52" s="816"/>
      <c r="BL52" s="817"/>
      <c r="BM52" s="818"/>
      <c r="BN52" s="816"/>
      <c r="BO52" s="817"/>
      <c r="BP52" s="818"/>
      <c r="BQ52" s="816"/>
      <c r="BR52" s="817"/>
      <c r="BS52" s="818"/>
      <c r="BT52" s="816"/>
      <c r="BU52" s="817"/>
      <c r="BV52" s="818"/>
      <c r="BW52" s="816"/>
      <c r="BX52" s="817"/>
      <c r="BY52" s="818"/>
      <c r="BZ52" s="816"/>
      <c r="CA52" s="817"/>
      <c r="CB52" s="818"/>
    </row>
    <row r="53" spans="1:80" ht="15">
      <c r="A53" s="880"/>
      <c r="B53" s="819" t="s">
        <v>91</v>
      </c>
      <c r="C53" s="820"/>
      <c r="D53" s="820"/>
      <c r="E53" s="823" t="s">
        <v>263</v>
      </c>
      <c r="F53" s="824"/>
      <c r="G53" s="824"/>
      <c r="H53" s="825"/>
      <c r="I53" s="533">
        <f>((J8*J8+K8*K8)/($C$8*$C$8))*$D$58</f>
        <v>0.04689070177812501</v>
      </c>
      <c r="J53" s="534" t="s">
        <v>93</v>
      </c>
      <c r="K53" s="535">
        <f>($C$58/100)*((J8*J8+K8*K8)/$C$8)</f>
        <v>2.4643157420000006</v>
      </c>
      <c r="L53" s="533">
        <f>((M8*M8+N8*N8)/($C$8*$C$8))*$D$58</f>
        <v>0.0011105354003906251</v>
      </c>
      <c r="M53" s="534" t="s">
        <v>93</v>
      </c>
      <c r="N53" s="535">
        <f>($C$58/100)*((M8*M8+N8*N8)/$C$8)</f>
        <v>0.05836359375000001</v>
      </c>
      <c r="O53" s="533">
        <f>((P8*P8+Q8*Q8)/($C$8*$C$8))*$D$58</f>
        <v>0.048041987403125014</v>
      </c>
      <c r="P53" s="534" t="s">
        <v>93</v>
      </c>
      <c r="Q53" s="535">
        <f>($C$58/100)*((P8*P8+Q8*Q8)/$C$8)</f>
        <v>2.524820942000001</v>
      </c>
      <c r="R53" s="533">
        <f>((S8*S8+T8*T8)/($C$8*$C$8))*$D$58</f>
        <v>0.04849938195625001</v>
      </c>
      <c r="S53" s="534" t="s">
        <v>93</v>
      </c>
      <c r="T53" s="535">
        <f>(C58/100)*((S8*S8+T8*T8)/C8)</f>
        <v>2.5488590680000005</v>
      </c>
      <c r="U53" s="533">
        <f>((V8*V8+W8*W8)/($C$8*$C$8))*$D$58</f>
        <v>0.011140465278515626</v>
      </c>
      <c r="V53" s="534" t="s">
        <v>93</v>
      </c>
      <c r="W53" s="535">
        <f>($C$58/100)*((V8*V8+W8*W8)/$C$8)</f>
        <v>0.58548119175</v>
      </c>
      <c r="X53" s="533">
        <f>((Y8*Y8+Z8*Z8)/($C$8*$C$8))*$D$58</f>
        <v>0.053422009089062514</v>
      </c>
      <c r="Y53" s="534" t="s">
        <v>93</v>
      </c>
      <c r="Z53" s="535">
        <f>($C$58/100)*((Y8*Y8+Z8*Z8)/$C$8)</f>
        <v>2.807565103000001</v>
      </c>
      <c r="AA53" s="536">
        <f>((AB8*AB8+AC8*AC8)/($C$8*$C$8))*$D$58</f>
        <v>0.0426939884429414</v>
      </c>
      <c r="AB53" s="534" t="s">
        <v>93</v>
      </c>
      <c r="AC53" s="535">
        <f>($C$58/100)*((AB8*AB8+AC8*AC8)/$C$8)</f>
        <v>2.2437597182175</v>
      </c>
      <c r="AD53" s="533">
        <f>((AE8*AE8+AF8*AF8)/($C$8*$C$8))*$D$58</f>
        <v>0.04734983402851562</v>
      </c>
      <c r="AE53" s="534" t="s">
        <v>93</v>
      </c>
      <c r="AF53" s="535">
        <f>(O58/100)*((AE8*AE8+AF8*AF8)/O8)</f>
        <v>0</v>
      </c>
      <c r="AG53" s="533">
        <f>((AH8*AH8+AI8*AI8)/($C$8*$C$8))*$D$58</f>
        <v>0.04502350609101562</v>
      </c>
      <c r="AH53" s="534" t="s">
        <v>93</v>
      </c>
      <c r="AI53" s="535">
        <f>($C$58/100)*((AH8*AH8+AI8*AI8)/$C$8)</f>
        <v>2.36618627175</v>
      </c>
      <c r="AJ53" s="533">
        <f>((AK8*AK8+AL8*AL8)/($C$8*$C$8))*$D$58</f>
        <v>0.0410197651140625</v>
      </c>
      <c r="AK53" s="534" t="s">
        <v>93</v>
      </c>
      <c r="AL53" s="535">
        <f>($C$58/100)*((AK8*AK8+AL8*AL8)/$C$8)</f>
        <v>2.1557718070000003</v>
      </c>
      <c r="AM53" s="533">
        <f>((AN8*AN8+AO8*AO8)/($C$8*$C$8))*$D$58</f>
        <v>0.03245594265625</v>
      </c>
      <c r="AN53" s="534" t="s">
        <v>93</v>
      </c>
      <c r="AO53" s="535">
        <f>($C$58/100)*((AN8*AN8+AO8*AO8)/$C$8)</f>
        <v>1.7057047</v>
      </c>
      <c r="AP53" s="533">
        <f>((AQ8*AQ8+AR8*AR8)/($C$8*$C$8))*$D$58</f>
        <v>0.034270798575390636</v>
      </c>
      <c r="AQ53" s="534" t="s">
        <v>93</v>
      </c>
      <c r="AR53" s="535">
        <f>(AA58/100)*((AQ8*AQ8+AR8*AR8)/AA8)</f>
        <v>0</v>
      </c>
      <c r="AS53" s="533">
        <f>((AT8*AT8+AU8*AU8)/($C$8*$C$8))*$D$58</f>
        <v>0.059801123489062497</v>
      </c>
      <c r="AT53" s="534" t="s">
        <v>93</v>
      </c>
      <c r="AU53" s="535">
        <f>($C$58/100)*((AT8*AT8+AU8*AU8)/$C$8)</f>
        <v>3.142816047</v>
      </c>
      <c r="AV53" s="533">
        <f>((AW8*AW8+AX8*AX8)/($C$8*$C$8))*$D$58</f>
        <v>0.0158830425</v>
      </c>
      <c r="AW53" s="534" t="s">
        <v>93</v>
      </c>
      <c r="AX53" s="535">
        <f>($C$58/100)*((AW8*AW8+AX8*AX8)/$C$8)</f>
        <v>0.8347248</v>
      </c>
      <c r="AY53" s="533">
        <f>((AZ8*AZ8+BA8*BA8)/($C$8*$C$8))*$D$58</f>
        <v>0.034240893866015636</v>
      </c>
      <c r="AZ53" s="534" t="s">
        <v>93</v>
      </c>
      <c r="BA53" s="535">
        <f>($C$58/100)*((AZ8*AZ8+BA8*BA8)/$C$8)</f>
        <v>1.7995118557500003</v>
      </c>
      <c r="BB53" s="536">
        <f>((BC8*BC8+BD8*BD8)/($C$8*$C$8))*$D$58</f>
        <v>0.04373858461181641</v>
      </c>
      <c r="BC53" s="534" t="s">
        <v>93</v>
      </c>
      <c r="BD53" s="537">
        <f>(AM58/100)*((BC8*BC8+BD8*BD8)/AM8)</f>
        <v>0</v>
      </c>
      <c r="BE53" s="533">
        <f>((BF8*BF8+BG8*BG8)/($C$8*$C$8))*$D$58</f>
        <v>0.05162612915039063</v>
      </c>
      <c r="BF53" s="534" t="s">
        <v>93</v>
      </c>
      <c r="BG53" s="535">
        <f>($C$58/100)*((BF8*BF8+BG8*BG8)/$C$8)</f>
        <v>2.71318359375</v>
      </c>
      <c r="BH53" s="533">
        <f>((BI8*BI8+BJ8*BJ8)/($C$8*$C$8))*$D$58</f>
        <v>0.04734983402851564</v>
      </c>
      <c r="BI53" s="534" t="s">
        <v>93</v>
      </c>
      <c r="BJ53" s="535">
        <f>($C$58/100)*((BI8*BI8+BJ8*BJ8)/$C$8)</f>
        <v>2.488445191750001</v>
      </c>
      <c r="BK53" s="533">
        <f>((BL8*BL8+BM8*BM8)/($C$8*$C$8))*$D$58</f>
        <v>0.04915989781914061</v>
      </c>
      <c r="BL53" s="534" t="s">
        <v>93</v>
      </c>
      <c r="BM53" s="535">
        <f>($C$58/100)*((BL8*BL8+BM8*BM8)/$C$8)</f>
        <v>2.5835721257499995</v>
      </c>
      <c r="BN53" s="533">
        <f>((BO8*BO8+BP8*BP8)/($C$8*$C$8))*$D$58</f>
        <v>0.03676740452851563</v>
      </c>
      <c r="BO53" s="534" t="s">
        <v>93</v>
      </c>
      <c r="BP53" s="535">
        <f>(AY58/100)*((BO8*BO8+BP8*BP8)/AY8)</f>
        <v>0</v>
      </c>
      <c r="BQ53" s="533">
        <f>((BR8*BR8+BS8*BS8)/($C$8*$C$8))*$D$58</f>
        <v>0.0512048052765625</v>
      </c>
      <c r="BR53" s="534" t="s">
        <v>93</v>
      </c>
      <c r="BS53" s="535">
        <f>($C$58/100)*((BR8*BR8+BS8*BS8)/$C$8)</f>
        <v>2.6910411430000005</v>
      </c>
      <c r="BT53" s="533">
        <f>((BU8*BU8+BV8*BV8)/($C$8*$C$8))*$D$58</f>
        <v>0.02422269874726562</v>
      </c>
      <c r="BU53" s="534" t="s">
        <v>93</v>
      </c>
      <c r="BV53" s="535">
        <f>($C$58/100)*((BU8*BU8+BV8*BV8)/$C$8)</f>
        <v>1.2730109717499998</v>
      </c>
      <c r="BW53" s="533">
        <f>((BX8*BX8+BY8*BY8)/($C$8*$C$8))*$D$58</f>
        <v>0.05138777745625</v>
      </c>
      <c r="BX53" s="534" t="s">
        <v>93</v>
      </c>
      <c r="BY53" s="535">
        <f>($C$58/100)*((BX8*BX8+BY8*BY8)/$C$8)</f>
        <v>2.700657148</v>
      </c>
      <c r="BZ53" s="533">
        <f>((CA8*CA8+CB8*CB8)/($C$8*$C$8))*$D$58</f>
        <v>0.007811193955078129</v>
      </c>
      <c r="CA53" s="534" t="s">
        <v>93</v>
      </c>
      <c r="CB53" s="535">
        <f>(BK58/100)*((CA8*CA8+CB8*CB8)/BK8)</f>
        <v>0</v>
      </c>
    </row>
    <row r="54" spans="1:80" ht="15">
      <c r="A54" s="880"/>
      <c r="B54" s="821"/>
      <c r="C54" s="822"/>
      <c r="D54" s="822"/>
      <c r="E54" s="826" t="s">
        <v>263</v>
      </c>
      <c r="F54" s="827"/>
      <c r="G54" s="827"/>
      <c r="H54" s="828"/>
      <c r="I54" s="540"/>
      <c r="J54" s="541" t="s">
        <v>93</v>
      </c>
      <c r="K54" s="542"/>
      <c r="L54" s="540"/>
      <c r="M54" s="541" t="s">
        <v>93</v>
      </c>
      <c r="N54" s="542"/>
      <c r="O54" s="540"/>
      <c r="P54" s="541" t="s">
        <v>93</v>
      </c>
      <c r="Q54" s="542"/>
      <c r="R54" s="540"/>
      <c r="S54" s="541" t="s">
        <v>93</v>
      </c>
      <c r="T54" s="542"/>
      <c r="U54" s="540"/>
      <c r="V54" s="541" t="s">
        <v>93</v>
      </c>
      <c r="W54" s="542"/>
      <c r="X54" s="540"/>
      <c r="Y54" s="541" t="s">
        <v>93</v>
      </c>
      <c r="Z54" s="542"/>
      <c r="AA54" s="543"/>
      <c r="AB54" s="541" t="s">
        <v>93</v>
      </c>
      <c r="AC54" s="542"/>
      <c r="AD54" s="540"/>
      <c r="AE54" s="541" t="s">
        <v>93</v>
      </c>
      <c r="AF54" s="542"/>
      <c r="AG54" s="540"/>
      <c r="AH54" s="541" t="s">
        <v>93</v>
      </c>
      <c r="AI54" s="542"/>
      <c r="AJ54" s="540"/>
      <c r="AK54" s="541" t="s">
        <v>93</v>
      </c>
      <c r="AL54" s="542"/>
      <c r="AM54" s="540"/>
      <c r="AN54" s="541" t="s">
        <v>93</v>
      </c>
      <c r="AO54" s="542"/>
      <c r="AP54" s="540"/>
      <c r="AQ54" s="541" t="s">
        <v>93</v>
      </c>
      <c r="AR54" s="542"/>
      <c r="AS54" s="540"/>
      <c r="AT54" s="541" t="s">
        <v>93</v>
      </c>
      <c r="AU54" s="542"/>
      <c r="AV54" s="540"/>
      <c r="AW54" s="541" t="s">
        <v>93</v>
      </c>
      <c r="AX54" s="542"/>
      <c r="AY54" s="540"/>
      <c r="AZ54" s="541" t="s">
        <v>93</v>
      </c>
      <c r="BA54" s="542"/>
      <c r="BB54" s="543"/>
      <c r="BC54" s="541" t="s">
        <v>93</v>
      </c>
      <c r="BD54" s="542"/>
      <c r="BE54" s="540"/>
      <c r="BF54" s="541" t="s">
        <v>93</v>
      </c>
      <c r="BG54" s="542"/>
      <c r="BH54" s="540"/>
      <c r="BI54" s="541" t="s">
        <v>93</v>
      </c>
      <c r="BJ54" s="542"/>
      <c r="BK54" s="540"/>
      <c r="BL54" s="541" t="s">
        <v>93</v>
      </c>
      <c r="BM54" s="542"/>
      <c r="BN54" s="540"/>
      <c r="BO54" s="541" t="s">
        <v>93</v>
      </c>
      <c r="BP54" s="542"/>
      <c r="BQ54" s="540"/>
      <c r="BR54" s="541" t="s">
        <v>93</v>
      </c>
      <c r="BS54" s="542"/>
      <c r="BT54" s="540"/>
      <c r="BU54" s="541" t="s">
        <v>93</v>
      </c>
      <c r="BV54" s="542"/>
      <c r="BW54" s="540"/>
      <c r="BX54" s="541" t="s">
        <v>93</v>
      </c>
      <c r="BY54" s="542"/>
      <c r="BZ54" s="540"/>
      <c r="CA54" s="541" t="s">
        <v>93</v>
      </c>
      <c r="CB54" s="542"/>
    </row>
    <row r="55" spans="1:80" ht="15">
      <c r="A55" s="880"/>
      <c r="B55" s="821"/>
      <c r="C55" s="822"/>
      <c r="D55" s="822"/>
      <c r="E55" s="826" t="s">
        <v>263</v>
      </c>
      <c r="F55" s="827"/>
      <c r="G55" s="827"/>
      <c r="H55" s="828"/>
      <c r="I55" s="445"/>
      <c r="J55" s="544" t="s">
        <v>93</v>
      </c>
      <c r="K55" s="443"/>
      <c r="L55" s="442"/>
      <c r="M55" s="544" t="s">
        <v>93</v>
      </c>
      <c r="N55" s="443"/>
      <c r="O55" s="442"/>
      <c r="P55" s="544" t="s">
        <v>93</v>
      </c>
      <c r="Q55" s="443"/>
      <c r="R55" s="442"/>
      <c r="S55" s="544" t="s">
        <v>93</v>
      </c>
      <c r="T55" s="443"/>
      <c r="U55" s="445"/>
      <c r="V55" s="544" t="s">
        <v>93</v>
      </c>
      <c r="W55" s="443"/>
      <c r="X55" s="442"/>
      <c r="Y55" s="544" t="s">
        <v>93</v>
      </c>
      <c r="Z55" s="443"/>
      <c r="AA55" s="442"/>
      <c r="AB55" s="544" t="s">
        <v>93</v>
      </c>
      <c r="AC55" s="443"/>
      <c r="AD55" s="442"/>
      <c r="AE55" s="544" t="s">
        <v>93</v>
      </c>
      <c r="AF55" s="443"/>
      <c r="AG55" s="445"/>
      <c r="AH55" s="544" t="s">
        <v>93</v>
      </c>
      <c r="AI55" s="443"/>
      <c r="AJ55" s="442"/>
      <c r="AK55" s="544" t="s">
        <v>93</v>
      </c>
      <c r="AL55" s="443"/>
      <c r="AM55" s="442"/>
      <c r="AN55" s="544" t="s">
        <v>93</v>
      </c>
      <c r="AO55" s="443"/>
      <c r="AP55" s="442"/>
      <c r="AQ55" s="544" t="s">
        <v>93</v>
      </c>
      <c r="AR55" s="443"/>
      <c r="AS55" s="445"/>
      <c r="AT55" s="544" t="s">
        <v>93</v>
      </c>
      <c r="AU55" s="443"/>
      <c r="AV55" s="442"/>
      <c r="AW55" s="544" t="s">
        <v>93</v>
      </c>
      <c r="AX55" s="443"/>
      <c r="AY55" s="442"/>
      <c r="AZ55" s="544" t="s">
        <v>93</v>
      </c>
      <c r="BA55" s="443"/>
      <c r="BB55" s="442"/>
      <c r="BC55" s="544" t="s">
        <v>93</v>
      </c>
      <c r="BD55" s="443"/>
      <c r="BE55" s="445"/>
      <c r="BF55" s="544" t="s">
        <v>93</v>
      </c>
      <c r="BG55" s="443"/>
      <c r="BH55" s="442"/>
      <c r="BI55" s="544" t="s">
        <v>93</v>
      </c>
      <c r="BJ55" s="443"/>
      <c r="BK55" s="442"/>
      <c r="BL55" s="544" t="s">
        <v>93</v>
      </c>
      <c r="BM55" s="443"/>
      <c r="BN55" s="442"/>
      <c r="BO55" s="544" t="s">
        <v>93</v>
      </c>
      <c r="BP55" s="443"/>
      <c r="BQ55" s="445"/>
      <c r="BR55" s="544" t="s">
        <v>93</v>
      </c>
      <c r="BS55" s="443"/>
      <c r="BT55" s="442"/>
      <c r="BU55" s="544" t="s">
        <v>93</v>
      </c>
      <c r="BV55" s="443"/>
      <c r="BW55" s="442"/>
      <c r="BX55" s="544" t="s">
        <v>93</v>
      </c>
      <c r="BY55" s="443"/>
      <c r="BZ55" s="442"/>
      <c r="CA55" s="544" t="s">
        <v>93</v>
      </c>
      <c r="CB55" s="443"/>
    </row>
    <row r="56" spans="1:80" ht="15.75" thickBot="1">
      <c r="A56" s="880"/>
      <c r="B56" s="821"/>
      <c r="C56" s="822"/>
      <c r="D56" s="822"/>
      <c r="E56" s="829" t="s">
        <v>263</v>
      </c>
      <c r="F56" s="830"/>
      <c r="G56" s="830"/>
      <c r="H56" s="831"/>
      <c r="I56" s="468"/>
      <c r="J56" s="547" t="s">
        <v>93</v>
      </c>
      <c r="K56" s="467"/>
      <c r="L56" s="451"/>
      <c r="M56" s="547" t="s">
        <v>93</v>
      </c>
      <c r="N56" s="467"/>
      <c r="O56" s="451"/>
      <c r="P56" s="547" t="s">
        <v>93</v>
      </c>
      <c r="Q56" s="467"/>
      <c r="R56" s="451"/>
      <c r="S56" s="547" t="s">
        <v>93</v>
      </c>
      <c r="T56" s="467"/>
      <c r="U56" s="468"/>
      <c r="V56" s="547" t="s">
        <v>93</v>
      </c>
      <c r="W56" s="467"/>
      <c r="X56" s="451"/>
      <c r="Y56" s="547" t="s">
        <v>93</v>
      </c>
      <c r="Z56" s="467"/>
      <c r="AA56" s="451"/>
      <c r="AB56" s="547" t="s">
        <v>93</v>
      </c>
      <c r="AC56" s="467"/>
      <c r="AD56" s="451"/>
      <c r="AE56" s="547" t="s">
        <v>93</v>
      </c>
      <c r="AF56" s="467"/>
      <c r="AG56" s="468"/>
      <c r="AH56" s="547" t="s">
        <v>93</v>
      </c>
      <c r="AI56" s="467"/>
      <c r="AJ56" s="451"/>
      <c r="AK56" s="547" t="s">
        <v>93</v>
      </c>
      <c r="AL56" s="467"/>
      <c r="AM56" s="451"/>
      <c r="AN56" s="547" t="s">
        <v>93</v>
      </c>
      <c r="AO56" s="467"/>
      <c r="AP56" s="451"/>
      <c r="AQ56" s="547" t="s">
        <v>93</v>
      </c>
      <c r="AR56" s="467"/>
      <c r="AS56" s="468"/>
      <c r="AT56" s="547" t="s">
        <v>93</v>
      </c>
      <c r="AU56" s="467"/>
      <c r="AV56" s="451"/>
      <c r="AW56" s="547" t="s">
        <v>93</v>
      </c>
      <c r="AX56" s="467"/>
      <c r="AY56" s="451"/>
      <c r="AZ56" s="547" t="s">
        <v>93</v>
      </c>
      <c r="BA56" s="467"/>
      <c r="BB56" s="451"/>
      <c r="BC56" s="547" t="s">
        <v>93</v>
      </c>
      <c r="BD56" s="467"/>
      <c r="BE56" s="468"/>
      <c r="BF56" s="547" t="s">
        <v>93</v>
      </c>
      <c r="BG56" s="467"/>
      <c r="BH56" s="451"/>
      <c r="BI56" s="547" t="s">
        <v>93</v>
      </c>
      <c r="BJ56" s="467"/>
      <c r="BK56" s="451"/>
      <c r="BL56" s="547" t="s">
        <v>93</v>
      </c>
      <c r="BM56" s="467"/>
      <c r="BN56" s="451"/>
      <c r="BO56" s="547" t="s">
        <v>93</v>
      </c>
      <c r="BP56" s="467"/>
      <c r="BQ56" s="468"/>
      <c r="BR56" s="547" t="s">
        <v>93</v>
      </c>
      <c r="BS56" s="467"/>
      <c r="BT56" s="451"/>
      <c r="BU56" s="547" t="s">
        <v>93</v>
      </c>
      <c r="BV56" s="467"/>
      <c r="BW56" s="451"/>
      <c r="BX56" s="547" t="s">
        <v>93</v>
      </c>
      <c r="BY56" s="467"/>
      <c r="BZ56" s="451"/>
      <c r="CA56" s="547" t="s">
        <v>93</v>
      </c>
      <c r="CB56" s="467"/>
    </row>
    <row r="57" spans="1:80" ht="15">
      <c r="A57" s="881"/>
      <c r="B57" s="548"/>
      <c r="C57" s="549" t="s">
        <v>109</v>
      </c>
      <c r="D57" s="550" t="s">
        <v>110</v>
      </c>
      <c r="E57" s="531"/>
      <c r="F57" s="807" t="s">
        <v>95</v>
      </c>
      <c r="G57" s="807"/>
      <c r="H57" s="532"/>
      <c r="I57" s="551">
        <f>J8+$H$6+I53</f>
        <v>53.41389070177813</v>
      </c>
      <c r="J57" s="552" t="s">
        <v>93</v>
      </c>
      <c r="K57" s="551">
        <f>K8+$H$7+K53</f>
        <v>-3.635684258000001</v>
      </c>
      <c r="L57" s="553">
        <f>M8+$H$6+L53</f>
        <v>8.35811053540039</v>
      </c>
      <c r="M57" s="552" t="s">
        <v>93</v>
      </c>
      <c r="N57" s="554">
        <f>N8+$H$7+N53</f>
        <v>0.05836359375000001</v>
      </c>
      <c r="O57" s="551">
        <f>P8+$H$6+O53</f>
        <v>54.41504198740313</v>
      </c>
      <c r="P57" s="552" t="s">
        <v>93</v>
      </c>
      <c r="Q57" s="551">
        <f>Q8+$H$7+Q53</f>
        <v>3.024820942000001</v>
      </c>
      <c r="R57" s="553">
        <f>S8+$H$6+R53</f>
        <v>54.67549938195625</v>
      </c>
      <c r="S57" s="552" t="s">
        <v>93</v>
      </c>
      <c r="T57" s="554">
        <f>T8+$H$7+T53</f>
        <v>2.5488590680000005</v>
      </c>
      <c r="U57" s="551">
        <f>V8+$H$6+U53</f>
        <v>26.248140465278514</v>
      </c>
      <c r="V57" s="552" t="s">
        <v>93</v>
      </c>
      <c r="W57" s="551">
        <f>W8+$H$7+W53</f>
        <v>0.58548119175</v>
      </c>
      <c r="X57" s="553">
        <f>Y8+$H$6+X53</f>
        <v>57.38042200908907</v>
      </c>
      <c r="Y57" s="552" t="s">
        <v>93</v>
      </c>
      <c r="Z57" s="554">
        <f>Z8+$H$7+Z53</f>
        <v>2.807565103000001</v>
      </c>
      <c r="AA57" s="555">
        <f>AB8+$H$6+AA53</f>
        <v>51.30269398844294</v>
      </c>
      <c r="AB57" s="552" t="s">
        <v>93</v>
      </c>
      <c r="AC57" s="551">
        <f>AC8+$H$7+AC53</f>
        <v>2.2437597182175</v>
      </c>
      <c r="AD57" s="553">
        <f>AE8+$H$6+AD53</f>
        <v>54.02434983402851</v>
      </c>
      <c r="AE57" s="552" t="s">
        <v>93</v>
      </c>
      <c r="AF57" s="554">
        <f>AF8+$H$7+AF53</f>
        <v>0</v>
      </c>
      <c r="AG57" s="551">
        <f>AH8+$H$6+AG53</f>
        <v>52.682023506091014</v>
      </c>
      <c r="AH57" s="552" t="s">
        <v>93</v>
      </c>
      <c r="AI57" s="551">
        <f>AI8+$H$7+AI53</f>
        <v>2.36618627175</v>
      </c>
      <c r="AJ57" s="553">
        <f>AK8+$H$6+AJ53</f>
        <v>50.288019765114065</v>
      </c>
      <c r="AK57" s="552" t="s">
        <v>93</v>
      </c>
      <c r="AL57" s="554">
        <f>AL8+$H$7+AL53</f>
        <v>2.1557718070000003</v>
      </c>
      <c r="AM57" s="551">
        <f>AN8+$H$6+AM53</f>
        <v>44.73945594265625</v>
      </c>
      <c r="AN57" s="552" t="s">
        <v>93</v>
      </c>
      <c r="AO57" s="551">
        <f>AO8+$H$7+AO53</f>
        <v>1.7057047</v>
      </c>
      <c r="AP57" s="553">
        <f>AQ8+$H$6+AP53</f>
        <v>45.9712707985754</v>
      </c>
      <c r="AQ57" s="552" t="s">
        <v>93</v>
      </c>
      <c r="AR57" s="554">
        <f>AR8+$H$7+AR53</f>
        <v>0</v>
      </c>
      <c r="AS57" s="551">
        <f>AT8+$H$6+AS53</f>
        <v>60.70680112348906</v>
      </c>
      <c r="AT57" s="552" t="s">
        <v>93</v>
      </c>
      <c r="AU57" s="551">
        <f>AU8+$H$7+AU53</f>
        <v>3.142816047</v>
      </c>
      <c r="AV57" s="553">
        <f>AW8+$H$6+AV53</f>
        <v>31.3228830425</v>
      </c>
      <c r="AW57" s="552" t="s">
        <v>93</v>
      </c>
      <c r="AX57" s="554">
        <f>AX8+$H$7+AX53</f>
        <v>0.8347248</v>
      </c>
      <c r="AY57" s="551">
        <f>AZ8+$H$6+AY53</f>
        <v>45.951240893866014</v>
      </c>
      <c r="AZ57" s="552" t="s">
        <v>93</v>
      </c>
      <c r="BA57" s="556">
        <f>BA8+$H$7+BA53</f>
        <v>1.7995118557500003</v>
      </c>
      <c r="BB57" s="553">
        <f>BC8+$H$6+BB53</f>
        <v>51.925738584611814</v>
      </c>
      <c r="BC57" s="552" t="s">
        <v>93</v>
      </c>
      <c r="BD57" s="554">
        <f>BD8+$H$7+BD53</f>
        <v>0</v>
      </c>
      <c r="BE57" s="551">
        <f>BF8+$H$6+BE53</f>
        <v>56.40862612915039</v>
      </c>
      <c r="BF57" s="552" t="s">
        <v>93</v>
      </c>
      <c r="BG57" s="551">
        <f>BG8+$H$7+BG53</f>
        <v>2.71318359375</v>
      </c>
      <c r="BH57" s="553">
        <f>BI8+$H$6+BH53</f>
        <v>54.02434983402852</v>
      </c>
      <c r="BI57" s="552" t="s">
        <v>93</v>
      </c>
      <c r="BJ57" s="554">
        <f>BJ8+$H$7+BJ53</f>
        <v>2.488445191750001</v>
      </c>
      <c r="BK57" s="551">
        <f>BL8+$H$6+BK53</f>
        <v>55.04615989781913</v>
      </c>
      <c r="BL57" s="552" t="s">
        <v>93</v>
      </c>
      <c r="BM57" s="551">
        <f>BM8+$H$7+BM53</f>
        <v>2.5835721257499995</v>
      </c>
      <c r="BN57" s="553">
        <f>BO8+$H$6+BN53</f>
        <v>47.61376740452852</v>
      </c>
      <c r="BO57" s="552" t="s">
        <v>93</v>
      </c>
      <c r="BP57" s="554">
        <f>BP8+$H$7+BP53</f>
        <v>0</v>
      </c>
      <c r="BQ57" s="551">
        <f>BR8+$H$6+BQ53</f>
        <v>56.178204805276565</v>
      </c>
      <c r="BR57" s="552" t="s">
        <v>93</v>
      </c>
      <c r="BS57" s="551">
        <f>BS8+$H$7+BS53</f>
        <v>2.6910411430000005</v>
      </c>
      <c r="BT57" s="553">
        <f>BU8+$H$6+BT53</f>
        <v>38.66122269874726</v>
      </c>
      <c r="BU57" s="552" t="s">
        <v>93</v>
      </c>
      <c r="BV57" s="554">
        <f>BV8+$H$7+BV53</f>
        <v>1.2730109717499998</v>
      </c>
      <c r="BW57" s="551">
        <f>BX8+$H$6+BW53</f>
        <v>56.278387777456246</v>
      </c>
      <c r="BX57" s="552" t="s">
        <v>93</v>
      </c>
      <c r="BY57" s="551">
        <f>BY8+$H$7+BY53</f>
        <v>2.700657148</v>
      </c>
      <c r="BZ57" s="553">
        <f>CA8+$H$6+BZ53</f>
        <v>17.21481119395508</v>
      </c>
      <c r="CA57" s="552" t="s">
        <v>93</v>
      </c>
      <c r="CB57" s="554">
        <f>CB8+$H$7+CB53</f>
        <v>-13.650000000000006</v>
      </c>
    </row>
    <row r="58" spans="1:80" ht="15.75" thickBot="1">
      <c r="A58" s="881"/>
      <c r="B58" s="557" t="s">
        <v>111</v>
      </c>
      <c r="C58" s="558">
        <v>13.72</v>
      </c>
      <c r="D58" s="559">
        <v>0.4177</v>
      </c>
      <c r="E58" s="538"/>
      <c r="F58" s="808" t="s">
        <v>96</v>
      </c>
      <c r="G58" s="808"/>
      <c r="H58" s="539"/>
      <c r="I58" s="529"/>
      <c r="J58" s="544" t="s">
        <v>93</v>
      </c>
      <c r="K58" s="529"/>
      <c r="L58" s="474"/>
      <c r="M58" s="544" t="s">
        <v>93</v>
      </c>
      <c r="N58" s="530"/>
      <c r="O58" s="529"/>
      <c r="P58" s="544" t="s">
        <v>93</v>
      </c>
      <c r="Q58" s="529"/>
      <c r="R58" s="474"/>
      <c r="S58" s="544" t="s">
        <v>93</v>
      </c>
      <c r="T58" s="530"/>
      <c r="U58" s="529"/>
      <c r="V58" s="544" t="s">
        <v>93</v>
      </c>
      <c r="W58" s="529"/>
      <c r="X58" s="474"/>
      <c r="Y58" s="544" t="s">
        <v>93</v>
      </c>
      <c r="Z58" s="530"/>
      <c r="AA58" s="474"/>
      <c r="AB58" s="544" t="s">
        <v>93</v>
      </c>
      <c r="AC58" s="529"/>
      <c r="AD58" s="474"/>
      <c r="AE58" s="544" t="s">
        <v>93</v>
      </c>
      <c r="AF58" s="530"/>
      <c r="AG58" s="529"/>
      <c r="AH58" s="544" t="s">
        <v>93</v>
      </c>
      <c r="AI58" s="529"/>
      <c r="AJ58" s="474"/>
      <c r="AK58" s="544" t="s">
        <v>93</v>
      </c>
      <c r="AL58" s="530"/>
      <c r="AM58" s="529"/>
      <c r="AN58" s="544" t="s">
        <v>93</v>
      </c>
      <c r="AO58" s="529"/>
      <c r="AP58" s="474"/>
      <c r="AQ58" s="544" t="s">
        <v>93</v>
      </c>
      <c r="AR58" s="530"/>
      <c r="AS58" s="529"/>
      <c r="AT58" s="544" t="s">
        <v>93</v>
      </c>
      <c r="AU58" s="529"/>
      <c r="AV58" s="474"/>
      <c r="AW58" s="544" t="s">
        <v>93</v>
      </c>
      <c r="AX58" s="530"/>
      <c r="AY58" s="529"/>
      <c r="AZ58" s="544" t="s">
        <v>93</v>
      </c>
      <c r="BA58" s="530"/>
      <c r="BB58" s="474"/>
      <c r="BC58" s="544" t="s">
        <v>93</v>
      </c>
      <c r="BD58" s="530"/>
      <c r="BE58" s="529"/>
      <c r="BF58" s="544" t="s">
        <v>93</v>
      </c>
      <c r="BG58" s="529"/>
      <c r="BH58" s="474"/>
      <c r="BI58" s="544" t="s">
        <v>93</v>
      </c>
      <c r="BJ58" s="530"/>
      <c r="BK58" s="529"/>
      <c r="BL58" s="544" t="s">
        <v>93</v>
      </c>
      <c r="BM58" s="529"/>
      <c r="BN58" s="474"/>
      <c r="BO58" s="544" t="s">
        <v>93</v>
      </c>
      <c r="BP58" s="530"/>
      <c r="BQ58" s="529"/>
      <c r="BR58" s="544" t="s">
        <v>93</v>
      </c>
      <c r="BS58" s="529"/>
      <c r="BT58" s="474"/>
      <c r="BU58" s="544" t="s">
        <v>93</v>
      </c>
      <c r="BV58" s="530"/>
      <c r="BW58" s="529"/>
      <c r="BX58" s="544" t="s">
        <v>93</v>
      </c>
      <c r="BY58" s="529"/>
      <c r="BZ58" s="474"/>
      <c r="CA58" s="544" t="s">
        <v>93</v>
      </c>
      <c r="CB58" s="530"/>
    </row>
    <row r="59" spans="1:80" ht="15">
      <c r="A59" s="881"/>
      <c r="B59" s="560"/>
      <c r="C59" s="561"/>
      <c r="D59" s="562"/>
      <c r="E59" s="538"/>
      <c r="F59" s="809" t="s">
        <v>97</v>
      </c>
      <c r="G59" s="809"/>
      <c r="H59" s="539"/>
      <c r="I59" s="445"/>
      <c r="J59" s="544" t="s">
        <v>93</v>
      </c>
      <c r="K59" s="445"/>
      <c r="L59" s="442"/>
      <c r="M59" s="544" t="s">
        <v>93</v>
      </c>
      <c r="N59" s="443"/>
      <c r="O59" s="445"/>
      <c r="P59" s="544" t="s">
        <v>93</v>
      </c>
      <c r="Q59" s="445"/>
      <c r="R59" s="442"/>
      <c r="S59" s="544" t="s">
        <v>93</v>
      </c>
      <c r="T59" s="443"/>
      <c r="U59" s="445"/>
      <c r="V59" s="544" t="s">
        <v>93</v>
      </c>
      <c r="W59" s="445"/>
      <c r="X59" s="442"/>
      <c r="Y59" s="544" t="s">
        <v>93</v>
      </c>
      <c r="Z59" s="443"/>
      <c r="AA59" s="442"/>
      <c r="AB59" s="544" t="s">
        <v>93</v>
      </c>
      <c r="AC59" s="445"/>
      <c r="AD59" s="442"/>
      <c r="AE59" s="544" t="s">
        <v>93</v>
      </c>
      <c r="AF59" s="443"/>
      <c r="AG59" s="445"/>
      <c r="AH59" s="544" t="s">
        <v>93</v>
      </c>
      <c r="AI59" s="445"/>
      <c r="AJ59" s="442"/>
      <c r="AK59" s="544" t="s">
        <v>93</v>
      </c>
      <c r="AL59" s="443"/>
      <c r="AM59" s="445"/>
      <c r="AN59" s="544" t="s">
        <v>93</v>
      </c>
      <c r="AO59" s="445"/>
      <c r="AP59" s="442"/>
      <c r="AQ59" s="544" t="s">
        <v>93</v>
      </c>
      <c r="AR59" s="443"/>
      <c r="AS59" s="445"/>
      <c r="AT59" s="544" t="s">
        <v>93</v>
      </c>
      <c r="AU59" s="445"/>
      <c r="AV59" s="442"/>
      <c r="AW59" s="544" t="s">
        <v>93</v>
      </c>
      <c r="AX59" s="443"/>
      <c r="AY59" s="445"/>
      <c r="AZ59" s="544" t="s">
        <v>93</v>
      </c>
      <c r="BA59" s="443"/>
      <c r="BB59" s="442"/>
      <c r="BC59" s="544" t="s">
        <v>93</v>
      </c>
      <c r="BD59" s="443"/>
      <c r="BE59" s="445"/>
      <c r="BF59" s="544" t="s">
        <v>93</v>
      </c>
      <c r="BG59" s="445"/>
      <c r="BH59" s="442"/>
      <c r="BI59" s="544" t="s">
        <v>93</v>
      </c>
      <c r="BJ59" s="443"/>
      <c r="BK59" s="445"/>
      <c r="BL59" s="544" t="s">
        <v>93</v>
      </c>
      <c r="BM59" s="445"/>
      <c r="BN59" s="442"/>
      <c r="BO59" s="544" t="s">
        <v>93</v>
      </c>
      <c r="BP59" s="443"/>
      <c r="BQ59" s="445"/>
      <c r="BR59" s="544" t="s">
        <v>93</v>
      </c>
      <c r="BS59" s="445"/>
      <c r="BT59" s="442"/>
      <c r="BU59" s="544" t="s">
        <v>93</v>
      </c>
      <c r="BV59" s="443"/>
      <c r="BW59" s="445"/>
      <c r="BX59" s="544" t="s">
        <v>93</v>
      </c>
      <c r="BY59" s="445"/>
      <c r="BZ59" s="442"/>
      <c r="CA59" s="544" t="s">
        <v>93</v>
      </c>
      <c r="CB59" s="443"/>
    </row>
    <row r="60" spans="1:80" ht="15.75" thickBot="1">
      <c r="A60" s="881"/>
      <c r="B60" s="417"/>
      <c r="C60" s="418"/>
      <c r="D60" s="419"/>
      <c r="E60" s="545"/>
      <c r="F60" s="810" t="s">
        <v>98</v>
      </c>
      <c r="G60" s="810"/>
      <c r="H60" s="546"/>
      <c r="I60" s="426"/>
      <c r="J60" s="563" t="s">
        <v>93</v>
      </c>
      <c r="K60" s="426"/>
      <c r="L60" s="425"/>
      <c r="M60" s="563" t="s">
        <v>93</v>
      </c>
      <c r="N60" s="427"/>
      <c r="O60" s="426"/>
      <c r="P60" s="563" t="s">
        <v>93</v>
      </c>
      <c r="Q60" s="426"/>
      <c r="R60" s="425"/>
      <c r="S60" s="563" t="s">
        <v>93</v>
      </c>
      <c r="T60" s="427"/>
      <c r="U60" s="426"/>
      <c r="V60" s="563" t="s">
        <v>93</v>
      </c>
      <c r="W60" s="426"/>
      <c r="X60" s="425"/>
      <c r="Y60" s="563" t="s">
        <v>93</v>
      </c>
      <c r="Z60" s="427"/>
      <c r="AA60" s="425"/>
      <c r="AB60" s="563" t="s">
        <v>93</v>
      </c>
      <c r="AC60" s="426"/>
      <c r="AD60" s="425"/>
      <c r="AE60" s="563" t="s">
        <v>93</v>
      </c>
      <c r="AF60" s="427"/>
      <c r="AG60" s="426"/>
      <c r="AH60" s="563" t="s">
        <v>93</v>
      </c>
      <c r="AI60" s="426"/>
      <c r="AJ60" s="425"/>
      <c r="AK60" s="563" t="s">
        <v>93</v>
      </c>
      <c r="AL60" s="427"/>
      <c r="AM60" s="426"/>
      <c r="AN60" s="563" t="s">
        <v>93</v>
      </c>
      <c r="AO60" s="426"/>
      <c r="AP60" s="425"/>
      <c r="AQ60" s="563" t="s">
        <v>93</v>
      </c>
      <c r="AR60" s="427"/>
      <c r="AS60" s="426"/>
      <c r="AT60" s="563" t="s">
        <v>93</v>
      </c>
      <c r="AU60" s="426"/>
      <c r="AV60" s="425"/>
      <c r="AW60" s="563" t="s">
        <v>93</v>
      </c>
      <c r="AX60" s="427"/>
      <c r="AY60" s="426"/>
      <c r="AZ60" s="563" t="s">
        <v>93</v>
      </c>
      <c r="BA60" s="427"/>
      <c r="BB60" s="425"/>
      <c r="BC60" s="563" t="s">
        <v>93</v>
      </c>
      <c r="BD60" s="427"/>
      <c r="BE60" s="426"/>
      <c r="BF60" s="563" t="s">
        <v>93</v>
      </c>
      <c r="BG60" s="426"/>
      <c r="BH60" s="425"/>
      <c r="BI60" s="563" t="s">
        <v>93</v>
      </c>
      <c r="BJ60" s="427"/>
      <c r="BK60" s="426"/>
      <c r="BL60" s="563" t="s">
        <v>93</v>
      </c>
      <c r="BM60" s="426"/>
      <c r="BN60" s="425"/>
      <c r="BO60" s="563" t="s">
        <v>93</v>
      </c>
      <c r="BP60" s="427"/>
      <c r="BQ60" s="426"/>
      <c r="BR60" s="563" t="s">
        <v>93</v>
      </c>
      <c r="BS60" s="426"/>
      <c r="BT60" s="425"/>
      <c r="BU60" s="563" t="s">
        <v>93</v>
      </c>
      <c r="BV60" s="427"/>
      <c r="BW60" s="426"/>
      <c r="BX60" s="563" t="s">
        <v>93</v>
      </c>
      <c r="BY60" s="426"/>
      <c r="BZ60" s="425"/>
      <c r="CA60" s="563" t="s">
        <v>93</v>
      </c>
      <c r="CB60" s="427"/>
    </row>
    <row r="61" spans="1:80" ht="19.5" thickBot="1">
      <c r="A61" s="881"/>
      <c r="B61" s="564"/>
      <c r="C61" s="565"/>
      <c r="D61" s="566"/>
      <c r="E61" s="811" t="s">
        <v>99</v>
      </c>
      <c r="F61" s="812"/>
      <c r="G61" s="812"/>
      <c r="H61" s="813"/>
      <c r="I61" s="567">
        <f>I57+I58</f>
        <v>53.41389070177813</v>
      </c>
      <c r="J61" s="568" t="s">
        <v>93</v>
      </c>
      <c r="K61" s="569">
        <f>K57+K58</f>
        <v>-3.635684258000001</v>
      </c>
      <c r="L61" s="570">
        <f>L57+L58</f>
        <v>8.35811053540039</v>
      </c>
      <c r="M61" s="571" t="s">
        <v>93</v>
      </c>
      <c r="N61" s="572">
        <f>N57+N58</f>
        <v>0.05836359375000001</v>
      </c>
      <c r="O61" s="573">
        <f>O57+O58</f>
        <v>54.41504198740313</v>
      </c>
      <c r="P61" s="571" t="s">
        <v>93</v>
      </c>
      <c r="Q61" s="569">
        <f>Q57+Q58</f>
        <v>3.024820942000001</v>
      </c>
      <c r="R61" s="570">
        <f>R57+R58</f>
        <v>54.67549938195625</v>
      </c>
      <c r="S61" s="571" t="s">
        <v>93</v>
      </c>
      <c r="T61" s="574">
        <f>T57+T58</f>
        <v>2.5488590680000005</v>
      </c>
      <c r="U61" s="567">
        <f>U57+U58</f>
        <v>26.248140465278514</v>
      </c>
      <c r="V61" s="568" t="s">
        <v>93</v>
      </c>
      <c r="W61" s="569">
        <f>W57+W58</f>
        <v>0.58548119175</v>
      </c>
      <c r="X61" s="570">
        <f>X57+X58</f>
        <v>57.38042200908907</v>
      </c>
      <c r="Y61" s="571" t="s">
        <v>93</v>
      </c>
      <c r="Z61" s="572">
        <f>Z57+Z58</f>
        <v>2.807565103000001</v>
      </c>
      <c r="AA61" s="573">
        <f>AA57+AA58</f>
        <v>51.30269398844294</v>
      </c>
      <c r="AB61" s="571" t="s">
        <v>93</v>
      </c>
      <c r="AC61" s="569">
        <f>AC57+AC58</f>
        <v>2.2437597182175</v>
      </c>
      <c r="AD61" s="570">
        <f>AD57+AD58</f>
        <v>54.02434983402851</v>
      </c>
      <c r="AE61" s="571" t="s">
        <v>93</v>
      </c>
      <c r="AF61" s="574">
        <f>AF57+AF58</f>
        <v>0</v>
      </c>
      <c r="AG61" s="567">
        <f>AG57+AG58</f>
        <v>52.682023506091014</v>
      </c>
      <c r="AH61" s="568" t="s">
        <v>93</v>
      </c>
      <c r="AI61" s="569">
        <f>AI57+AI58</f>
        <v>2.36618627175</v>
      </c>
      <c r="AJ61" s="570">
        <f>AJ57+AJ58</f>
        <v>50.288019765114065</v>
      </c>
      <c r="AK61" s="571" t="s">
        <v>93</v>
      </c>
      <c r="AL61" s="572">
        <f>AL57+AL58</f>
        <v>2.1557718070000003</v>
      </c>
      <c r="AM61" s="573">
        <f>AM57+AM58</f>
        <v>44.73945594265625</v>
      </c>
      <c r="AN61" s="571" t="s">
        <v>93</v>
      </c>
      <c r="AO61" s="569">
        <f>AO57+AO58</f>
        <v>1.7057047</v>
      </c>
      <c r="AP61" s="570">
        <f>AP57+AP58</f>
        <v>45.9712707985754</v>
      </c>
      <c r="AQ61" s="571" t="s">
        <v>93</v>
      </c>
      <c r="AR61" s="574">
        <f>AR57+AR58</f>
        <v>0</v>
      </c>
      <c r="AS61" s="567">
        <f>AS57+AS58</f>
        <v>60.70680112348906</v>
      </c>
      <c r="AT61" s="568" t="s">
        <v>93</v>
      </c>
      <c r="AU61" s="569">
        <f>AU57+AU58</f>
        <v>3.142816047</v>
      </c>
      <c r="AV61" s="570">
        <f>AV57+AV58</f>
        <v>31.3228830425</v>
      </c>
      <c r="AW61" s="571" t="s">
        <v>93</v>
      </c>
      <c r="AX61" s="572">
        <f>AX57+AX58</f>
        <v>0.8347248</v>
      </c>
      <c r="AY61" s="573">
        <f>AY57+AY58</f>
        <v>45.951240893866014</v>
      </c>
      <c r="AZ61" s="571" t="s">
        <v>93</v>
      </c>
      <c r="BA61" s="569">
        <f>BA57+BA58</f>
        <v>1.7995118557500003</v>
      </c>
      <c r="BB61" s="570">
        <f>BB57+BB58</f>
        <v>51.925738584611814</v>
      </c>
      <c r="BC61" s="571" t="s">
        <v>93</v>
      </c>
      <c r="BD61" s="574">
        <f>BD57+BD58</f>
        <v>0</v>
      </c>
      <c r="BE61" s="567">
        <f>BE57+BE58</f>
        <v>56.40862612915039</v>
      </c>
      <c r="BF61" s="568" t="s">
        <v>93</v>
      </c>
      <c r="BG61" s="569">
        <f>BG57+BG58</f>
        <v>2.71318359375</v>
      </c>
      <c r="BH61" s="570">
        <f>BH57+BH58</f>
        <v>54.02434983402852</v>
      </c>
      <c r="BI61" s="571" t="s">
        <v>93</v>
      </c>
      <c r="BJ61" s="572">
        <f>BJ57+BJ58</f>
        <v>2.488445191750001</v>
      </c>
      <c r="BK61" s="573">
        <f>BK57+BK58</f>
        <v>55.04615989781913</v>
      </c>
      <c r="BL61" s="571" t="s">
        <v>93</v>
      </c>
      <c r="BM61" s="569">
        <f>BM57+BM58</f>
        <v>2.5835721257499995</v>
      </c>
      <c r="BN61" s="570">
        <f>BN57+BN58</f>
        <v>47.61376740452852</v>
      </c>
      <c r="BO61" s="571" t="s">
        <v>93</v>
      </c>
      <c r="BP61" s="574">
        <f>BP57+BP58</f>
        <v>0</v>
      </c>
      <c r="BQ61" s="567">
        <f>BQ57+BQ58</f>
        <v>56.178204805276565</v>
      </c>
      <c r="BR61" s="568" t="s">
        <v>93</v>
      </c>
      <c r="BS61" s="569">
        <f>BS57+BS58</f>
        <v>2.6910411430000005</v>
      </c>
      <c r="BT61" s="570">
        <f>BT57+BT58</f>
        <v>38.66122269874726</v>
      </c>
      <c r="BU61" s="571" t="s">
        <v>93</v>
      </c>
      <c r="BV61" s="572">
        <f>BV57+BV58</f>
        <v>1.2730109717499998</v>
      </c>
      <c r="BW61" s="573">
        <f>BW57+BW58</f>
        <v>56.278387777456246</v>
      </c>
      <c r="BX61" s="571" t="s">
        <v>93</v>
      </c>
      <c r="BY61" s="569">
        <f>BY57+BY58</f>
        <v>2.700657148</v>
      </c>
      <c r="BZ61" s="570">
        <f>BZ57+BZ58</f>
        <v>17.21481119395508</v>
      </c>
      <c r="CA61" s="571" t="s">
        <v>93</v>
      </c>
      <c r="CB61" s="574">
        <f>CB57+CB58</f>
        <v>-13.650000000000006</v>
      </c>
    </row>
    <row r="62" spans="1:80" ht="13.5" thickBot="1">
      <c r="A62" s="881"/>
      <c r="B62" s="575"/>
      <c r="C62" s="576"/>
      <c r="D62" s="577"/>
      <c r="E62" s="814" t="s">
        <v>100</v>
      </c>
      <c r="F62" s="814"/>
      <c r="G62" s="814"/>
      <c r="H62" s="81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6"/>
      <c r="T62" s="806"/>
      <c r="U62" s="805"/>
      <c r="V62" s="805"/>
      <c r="W62" s="805"/>
      <c r="X62" s="805"/>
      <c r="Y62" s="805"/>
      <c r="Z62" s="805"/>
      <c r="AA62" s="805"/>
      <c r="AB62" s="805"/>
      <c r="AC62" s="805"/>
      <c r="AD62" s="805"/>
      <c r="AE62" s="806"/>
      <c r="AF62" s="806"/>
      <c r="AG62" s="805"/>
      <c r="AH62" s="805"/>
      <c r="AI62" s="805"/>
      <c r="AJ62" s="805"/>
      <c r="AK62" s="805"/>
      <c r="AL62" s="805"/>
      <c r="AM62" s="805"/>
      <c r="AN62" s="805"/>
      <c r="AO62" s="805"/>
      <c r="AP62" s="805"/>
      <c r="AQ62" s="806"/>
      <c r="AR62" s="806"/>
      <c r="AS62" s="805"/>
      <c r="AT62" s="805"/>
      <c r="AU62" s="805"/>
      <c r="AV62" s="805"/>
      <c r="AW62" s="805"/>
      <c r="AX62" s="805"/>
      <c r="AY62" s="805"/>
      <c r="AZ62" s="805"/>
      <c r="BA62" s="805"/>
      <c r="BB62" s="805"/>
      <c r="BC62" s="806"/>
      <c r="BD62" s="806"/>
      <c r="BE62" s="805"/>
      <c r="BF62" s="805"/>
      <c r="BG62" s="805"/>
      <c r="BH62" s="805"/>
      <c r="BI62" s="805"/>
      <c r="BJ62" s="805"/>
      <c r="BK62" s="805"/>
      <c r="BL62" s="805"/>
      <c r="BM62" s="805"/>
      <c r="BN62" s="805"/>
      <c r="BO62" s="806"/>
      <c r="BP62" s="806"/>
      <c r="BQ62" s="805"/>
      <c r="BR62" s="805"/>
      <c r="BS62" s="805"/>
      <c r="BT62" s="805"/>
      <c r="BU62" s="805"/>
      <c r="BV62" s="805"/>
      <c r="BW62" s="805"/>
      <c r="BX62" s="805"/>
      <c r="BY62" s="805"/>
      <c r="BZ62" s="805"/>
      <c r="CA62" s="806"/>
      <c r="CB62" s="806"/>
    </row>
    <row r="63" spans="1:80" ht="13.5" thickBot="1">
      <c r="A63" s="888"/>
      <c r="B63" s="801" t="s">
        <v>101</v>
      </c>
      <c r="C63" s="802"/>
      <c r="D63" s="802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4"/>
      <c r="U63" s="576"/>
      <c r="V63" s="576"/>
      <c r="W63" s="576"/>
      <c r="X63" s="576"/>
      <c r="Y63" s="576"/>
      <c r="Z63" s="577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</row>
  </sheetData>
  <sheetProtection/>
  <mergeCells count="308">
    <mergeCell ref="A1:T2"/>
    <mergeCell ref="A3:A63"/>
    <mergeCell ref="B3:D5"/>
    <mergeCell ref="E3:F5"/>
    <mergeCell ref="G3:H5"/>
    <mergeCell ref="I3:K3"/>
    <mergeCell ref="L3:N3"/>
    <mergeCell ref="O3:Q3"/>
    <mergeCell ref="R3:T3"/>
    <mergeCell ref="O9:Q9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B6:B16"/>
    <mergeCell ref="E6:F6"/>
    <mergeCell ref="E7:F7"/>
    <mergeCell ref="E8:F8"/>
    <mergeCell ref="G8:H8"/>
    <mergeCell ref="E9:H9"/>
    <mergeCell ref="I9:K9"/>
    <mergeCell ref="L9:N9"/>
    <mergeCell ref="R9:T9"/>
    <mergeCell ref="U9:W9"/>
    <mergeCell ref="X9:Z9"/>
    <mergeCell ref="AA9:AC9"/>
    <mergeCell ref="AD9:AF9"/>
    <mergeCell ref="AG9:AI9"/>
    <mergeCell ref="BN9:BP9"/>
    <mergeCell ref="BQ9:BS9"/>
    <mergeCell ref="AJ9:AL9"/>
    <mergeCell ref="AM9:AO9"/>
    <mergeCell ref="AP9:AR9"/>
    <mergeCell ref="AS9:AU9"/>
    <mergeCell ref="AV9:AX9"/>
    <mergeCell ref="AY9:BA9"/>
    <mergeCell ref="BT9:BV9"/>
    <mergeCell ref="BW9:BY9"/>
    <mergeCell ref="BZ9:CB9"/>
    <mergeCell ref="E10:F10"/>
    <mergeCell ref="E11:F11"/>
    <mergeCell ref="E12:F12"/>
    <mergeCell ref="BB9:BD9"/>
    <mergeCell ref="BE9:BG9"/>
    <mergeCell ref="BH9:BJ9"/>
    <mergeCell ref="BK9:BM9"/>
    <mergeCell ref="E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BQ13:BS13"/>
    <mergeCell ref="BT13:BV13"/>
    <mergeCell ref="BW13:BY13"/>
    <mergeCell ref="AP13:AR13"/>
    <mergeCell ref="AS13:AU13"/>
    <mergeCell ref="AV13:AX13"/>
    <mergeCell ref="AY13:BA13"/>
    <mergeCell ref="BB13:BD13"/>
    <mergeCell ref="BE13:BG13"/>
    <mergeCell ref="BZ13:CB13"/>
    <mergeCell ref="C14:C16"/>
    <mergeCell ref="B17:B43"/>
    <mergeCell ref="C17:F18"/>
    <mergeCell ref="G17:H17"/>
    <mergeCell ref="B44:D44"/>
    <mergeCell ref="E44:H44"/>
    <mergeCell ref="BH13:BJ13"/>
    <mergeCell ref="BK13:BM13"/>
    <mergeCell ref="BN13:BP13"/>
    <mergeCell ref="B45:D45"/>
    <mergeCell ref="E45:H45"/>
    <mergeCell ref="B46:C48"/>
    <mergeCell ref="E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E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E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B49:D52"/>
    <mergeCell ref="E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E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E51:H51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E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B53:D56"/>
    <mergeCell ref="E53:H53"/>
    <mergeCell ref="E54:H54"/>
    <mergeCell ref="E55:H55"/>
    <mergeCell ref="E56:H56"/>
    <mergeCell ref="F57:G57"/>
    <mergeCell ref="F58:G58"/>
    <mergeCell ref="F59:G59"/>
    <mergeCell ref="F60:G60"/>
    <mergeCell ref="E61:H61"/>
    <mergeCell ref="E62:H62"/>
    <mergeCell ref="AM62:AO62"/>
    <mergeCell ref="AP62:AR62"/>
    <mergeCell ref="I62:K62"/>
    <mergeCell ref="L62:N62"/>
    <mergeCell ref="O62:Q62"/>
    <mergeCell ref="R62:T62"/>
    <mergeCell ref="U62:W62"/>
    <mergeCell ref="X62:Z62"/>
    <mergeCell ref="BZ62:CB62"/>
    <mergeCell ref="AS62:AU62"/>
    <mergeCell ref="AV62:AX62"/>
    <mergeCell ref="AY62:BA62"/>
    <mergeCell ref="BB62:BD62"/>
    <mergeCell ref="BE62:BG62"/>
    <mergeCell ref="BH62:BJ62"/>
    <mergeCell ref="B63:T63"/>
    <mergeCell ref="BK62:BM62"/>
    <mergeCell ref="BN62:BP62"/>
    <mergeCell ref="BQ62:BS62"/>
    <mergeCell ref="BT62:BV62"/>
    <mergeCell ref="BW62:BY62"/>
    <mergeCell ref="AA62:AC62"/>
    <mergeCell ref="AD62:AF62"/>
    <mergeCell ref="AG62:AI62"/>
    <mergeCell ref="AJ62:AL62"/>
  </mergeCells>
  <printOptions/>
  <pageMargins left="0.11811023622047244" right="0" top="0.15748031496062992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StakheevaNV</cp:lastModifiedBy>
  <cp:lastPrinted>2014-07-09T04:16:36Z</cp:lastPrinted>
  <dcterms:created xsi:type="dcterms:W3CDTF">1996-10-08T23:32:33Z</dcterms:created>
  <dcterms:modified xsi:type="dcterms:W3CDTF">2014-07-09T04:19:25Z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