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3" sheetId="1" r:id="rId1"/>
    <sheet name="Лист2" sheetId="2" r:id="rId2"/>
    <sheet name="Лист3" sheetId="3" r:id="rId3"/>
  </sheets>
  <externalReferences>
    <externalReference r:id="rId6"/>
  </externalReferences>
  <definedNames>
    <definedName name="flagSum_List02_2">'2013'!$H$17:$H$25</definedName>
    <definedName name="kind_of_fuels">'[1]TEHSHEET'!$M$2:$M$29</definedName>
    <definedName name="kind_of_purchase_method">'[1]TEHSHEET'!$O$2:$O$4</definedName>
    <definedName name="List02_p1">'2013'!$G$10</definedName>
    <definedName name="List02_p3">'2013'!$G$14</definedName>
  </definedNames>
  <calcPr fullCalcOnLoad="1"/>
</workbook>
</file>

<file path=xl/sharedStrings.xml><?xml version="1.0" encoding="utf-8"?>
<sst xmlns="http://schemas.openxmlformats.org/spreadsheetml/2006/main" count="202" uniqueCount="146">
  <si>
    <t>2.2.1.1</t>
  </si>
  <si>
    <t>2.2.1.2</t>
  </si>
  <si>
    <t>2.2.1.3</t>
  </si>
  <si>
    <t>2.2.1.4</t>
  </si>
  <si>
    <t>2.2.2.1</t>
  </si>
  <si>
    <t>2.2.2.2</t>
  </si>
  <si>
    <t>2.2.2.3</t>
  </si>
  <si>
    <t>2.2.2.4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</si>
  <si>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тепловой энергии ПАР) *</t>
  </si>
  <si>
    <t>Анкета</t>
  </si>
  <si>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</si>
  <si>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</si>
  <si>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</si>
  <si>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</si>
  <si>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</si>
  <si>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</si>
  <si>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623338, Свердловская область, г.Полевской, д.7 ул.Вершинина</t>
  </si>
  <si>
    <t>Web сайт</t>
  </si>
  <si>
    <t>http://www.tmk-group.ru/stz_tepl.php</t>
  </si>
  <si>
    <t>ОКПО</t>
  </si>
  <si>
    <t>ОГРН</t>
  </si>
  <si>
    <t>1026601606118 от 18.08.02г.; ИМНС РФ по г.Полевскому Свердловской области</t>
  </si>
  <si>
    <t>2.1</t>
  </si>
  <si>
    <t>2.2</t>
  </si>
  <si>
    <t>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</si>
  <si>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</si>
  <si>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</si>
  <si>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</si>
  <si>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</si>
  <si>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</si>
  <si>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</si>
  <si>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</si>
  <si>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</si>
  <si>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</si>
  <si>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</si>
  <si>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</si>
  <si>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</si>
  <si>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</si>
  <si>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</si>
  <si>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</si>
  <si>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</si>
  <si>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</si>
  <si>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</si>
  <si>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</si>
  <si>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12.1</t>
  </si>
  <si>
    <t>12.2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</si>
  <si>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</si>
  <si>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</si>
  <si>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</si>
  <si>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</si>
  <si>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</si>
  <si>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Информация, подлежащая раскрытию</t>
  </si>
  <si>
    <t>x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</si>
  <si>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</si>
  <si>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</si>
  <si>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</si>
  <si>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</si>
  <si>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</si>
  <si>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</si>
  <si>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</si>
  <si>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</si>
  <si>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</si>
  <si>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</si>
  <si>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</si>
  <si>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</si>
  <si>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</si>
  <si>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</si>
  <si>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</si>
  <si>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</si>
  <si>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</si>
  <si>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</si>
  <si>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</si>
  <si>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</si>
  <si>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</si>
  <si>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</si>
  <si>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</si>
  <si>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</si>
  <si>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</si>
  <si>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</si>
  <si>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</si>
  <si>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</si>
  <si>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</si>
  <si>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2</t>
  </si>
  <si>
    <t>3</t>
  </si>
  <si>
    <t>4</t>
  </si>
  <si>
    <t>ИНН</t>
  </si>
  <si>
    <t>КПП</t>
  </si>
  <si>
    <t>5</t>
  </si>
  <si>
    <t>6</t>
  </si>
  <si>
    <t>Юридический адрес</t>
  </si>
  <si>
    <t>Почтовый адрес</t>
  </si>
  <si>
    <t>№ п/п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</si>
  <si>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</si>
  <si>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</si>
  <si>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</si>
  <si>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</si>
  <si>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</si>
  <si>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</si>
  <si>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</si>
  <si>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</si>
  <si>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</si>
  <si>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</si>
  <si>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</si>
  <si>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</si>
  <si>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</si>
  <si>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</si>
  <si>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Значение</t>
  </si>
  <si>
    <t>1.1</t>
  </si>
  <si>
    <t>2.2.1</t>
  </si>
  <si>
    <t>2.2.2</t>
  </si>
  <si>
    <t>http://www.tmk-group.ru/files/stz_bb2013.pdf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</si>
  <si>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</si>
  <si>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</si>
  <si>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</si>
  <si>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</si>
  <si>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</si>
  <si>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</si>
  <si>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</si>
  <si>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</si>
  <si>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</si>
  <si>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</si>
  <si>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</si>
  <si>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</si>
  <si>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</si>
  <si>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</si>
  <si>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</si>
  <si>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</si>
  <si>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</si>
  <si>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</si>
  <si>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</si>
  <si>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</si>
  <si>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</si>
  <si>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</si>
  <si>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</si>
  <si>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</si>
  <si>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</si>
  <si>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</si>
  <si>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газ природный по регулируемой цене</t>
  </si>
  <si>
    <t>тонны</t>
  </si>
  <si>
    <t>мазут</t>
  </si>
  <si>
    <t>торги/аукционы</t>
  </si>
  <si>
    <t>прямые договора без торгов</t>
  </si>
  <si>
    <t>тыс м3</t>
  </si>
  <si>
    <t>2.15.1</t>
  </si>
  <si>
    <t xml:space="preserve">негативное воздействие на окружающую среду </t>
  </si>
  <si>
    <t>http://www.tmk-group.ru/files/stz_vyr2013.pdf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</si>
</sst>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  <numFmt numFmtId="170" formatCode="#,##0.0000"/>
  </numFmts>
  <fonts count="37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  <font>
      <sz val="8"/>
      <name val="Arial Cyr"/>
      <family val="0"/>
    </font>
    <font>
      <b/>
      <u val="single"/>
      <sz val="12"/>
      <color indexed="12"/>
      <name val="Tahoma"/>
      <family val="2"/>
    </font>
    <font>
      <sz val="14"/>
      <name val="Tahoma"/>
      <family val="2"/>
    </font>
    <font>
      <sz val="12"/>
      <name val="Arial Cyr"/>
      <family val="0"/>
    </font>
    <font>
      <sz val="14"/>
      <color indexed="9"/>
      <name val="Tahoma"/>
      <family val="2"/>
    </font>
    <font>
      <sz val="12"/>
      <name val="Tahoma"/>
      <family val="2"/>
    </font>
    <font>
      <sz val="12"/>
      <color indexed="55"/>
      <name val="Tahoma"/>
      <family val="2"/>
    </font>
    <font>
      <sz val="14"/>
      <name val="Arial Cyr"/>
      <family val="0"/>
    </font>
  </fonts>
  <fills count="12">
    <fill>
      <patternFill/>
    </fill>
    <fill>
      <patternFill patternType="gray125"/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1" applyNumberFormat="0" applyAlignment="0">
      <protection/>
    </xf>
    <xf numFmtId="0" fontId="4" fillId="0" borderId="1" applyNumberFormat="0" applyAlignment="0">
      <protection locked="0"/>
    </xf>
    <xf numFmtId="0" fontId="4" fillId="0" borderId="1" applyNumberFormat="0" applyAlignment="0">
      <protection locked="0"/>
    </xf>
    <xf numFmtId="165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4" fillId="3" borderId="1" applyAlignment="0">
      <protection/>
    </xf>
    <xf numFmtId="0" fontId="7" fillId="3" borderId="1" applyNumberFormat="0" applyAlignment="0">
      <protection/>
    </xf>
    <xf numFmtId="0" fontId="8" fillId="0" borderId="0" applyNumberFormat="0" applyFill="0" applyBorder="0" applyAlignment="0" applyProtection="0"/>
    <xf numFmtId="0" fontId="4" fillId="4" borderId="1" applyNumberFormat="0" applyAlignment="0">
      <protection/>
    </xf>
    <xf numFmtId="0" fontId="4" fillId="5" borderId="1" applyNumberFormat="0" applyAlignment="0">
      <protection/>
    </xf>
    <xf numFmtId="0" fontId="4" fillId="5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2" fillId="6" borderId="2" applyNumberFormat="0">
      <alignment horizontal="center" vertical="center"/>
      <protection/>
    </xf>
    <xf numFmtId="49" fontId="13" fillId="7" borderId="3" applyNumberFormat="0">
      <alignment horizontal="center" vertical="center"/>
      <protection/>
    </xf>
    <xf numFmtId="0" fontId="14" fillId="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22" fillId="0" borderId="4" applyBorder="0">
      <alignment horizontal="center" vertical="center" wrapText="1"/>
      <protection/>
    </xf>
    <xf numFmtId="4" fontId="20" fillId="9" borderId="5" applyBorder="0">
      <alignment horizontal="right"/>
      <protection/>
    </xf>
    <xf numFmtId="49" fontId="2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10" borderId="0" applyNumberFormat="0" applyBorder="0" applyAlignment="0">
      <protection/>
    </xf>
    <xf numFmtId="0" fontId="0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25" fillId="10" borderId="0" applyNumberFormat="0" applyBorder="0" applyAlignment="0">
      <protection/>
    </xf>
    <xf numFmtId="0" fontId="25" fillId="10" borderId="0" applyNumberFormat="0" applyBorder="0" applyAlignment="0"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49" fontId="20" fillId="10" borderId="0" applyBorder="0">
      <alignment vertical="top"/>
      <protection/>
    </xf>
    <xf numFmtId="49" fontId="20" fillId="10" borderId="0" applyBorder="0">
      <alignment vertical="top"/>
      <protection/>
    </xf>
    <xf numFmtId="0" fontId="25" fillId="10" borderId="0" applyNumberFormat="0" applyBorder="0" applyAlignment="0"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0" fillId="4" borderId="0" applyBorder="0">
      <alignment horizontal="right"/>
      <protection/>
    </xf>
    <xf numFmtId="4" fontId="20" fillId="4" borderId="0" applyFont="0" applyBorder="0">
      <alignment horizontal="right"/>
      <protection/>
    </xf>
    <xf numFmtId="4" fontId="20" fillId="4" borderId="0" applyBorder="0">
      <alignment horizontal="right"/>
      <protection/>
    </xf>
    <xf numFmtId="4" fontId="20" fillId="4" borderId="6" applyBorder="0">
      <alignment horizontal="right"/>
      <protection/>
    </xf>
  </cellStyleXfs>
  <cellXfs count="42">
    <xf numFmtId="0" fontId="0" fillId="0" borderId="0" xfId="0" applyAlignment="1">
      <alignment/>
    </xf>
    <xf numFmtId="0" fontId="32" fillId="0" borderId="5" xfId="0" applyFont="1" applyFill="1" applyBorder="1" applyAlignment="1">
      <alignment/>
    </xf>
    <xf numFmtId="0" fontId="32" fillId="0" borderId="7" xfId="0" applyFont="1" applyFill="1" applyBorder="1" applyAlignment="1">
      <alignment/>
    </xf>
    <xf numFmtId="0" fontId="34" fillId="6" borderId="8" xfId="92" applyFont="1" applyFill="1" applyBorder="1" applyAlignment="1" applyProtection="1">
      <alignment horizontal="center" vertical="center" wrapText="1"/>
      <protection/>
    </xf>
    <xf numFmtId="0" fontId="34" fillId="0" borderId="8" xfId="63" applyFont="1" applyFill="1" applyBorder="1" applyAlignment="1" applyProtection="1">
      <alignment horizontal="center" vertical="center" wrapText="1"/>
      <protection/>
    </xf>
    <xf numFmtId="0" fontId="34" fillId="0" borderId="9" xfId="63" applyFont="1" applyFill="1" applyBorder="1" applyAlignment="1" applyProtection="1">
      <alignment horizontal="center" vertical="center" wrapText="1"/>
      <protection/>
    </xf>
    <xf numFmtId="49" fontId="35" fillId="6" borderId="10" xfId="63" applyNumberFormat="1" applyFont="1" applyFill="1" applyBorder="1" applyAlignment="1" applyProtection="1">
      <alignment horizontal="center" vertical="center" wrapText="1"/>
      <protection/>
    </xf>
    <xf numFmtId="49" fontId="34" fillId="6" borderId="11" xfId="92" applyNumberFormat="1" applyFont="1" applyFill="1" applyBorder="1" applyAlignment="1" applyProtection="1">
      <alignment horizontal="center" vertical="center" wrapText="1"/>
      <protection/>
    </xf>
    <xf numFmtId="0" fontId="34" fillId="0" borderId="11" xfId="92" applyFont="1" applyFill="1" applyBorder="1" applyAlignment="1" applyProtection="1">
      <alignment horizontal="left" vertical="center" wrapText="1"/>
      <protection/>
    </xf>
    <xf numFmtId="0" fontId="34" fillId="0" borderId="11" xfId="92" applyFont="1" applyFill="1" applyBorder="1" applyAlignment="1" applyProtection="1">
      <alignment horizontal="center" vertical="center" wrapText="1"/>
      <protection/>
    </xf>
    <xf numFmtId="49" fontId="32" fillId="6" borderId="11" xfId="92" applyNumberFormat="1" applyFont="1" applyFill="1" applyBorder="1" applyAlignment="1" applyProtection="1">
      <alignment horizontal="center" vertical="center" wrapText="1"/>
      <protection/>
    </xf>
    <xf numFmtId="49" fontId="32" fillId="11" borderId="11" xfId="92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1" xfId="92" applyFont="1" applyFill="1" applyBorder="1" applyAlignment="1" applyProtection="1">
      <alignment horizontal="center" vertical="center" wrapText="1"/>
      <protection/>
    </xf>
    <xf numFmtId="0" fontId="34" fillId="0" borderId="11" xfId="92" applyFont="1" applyFill="1" applyBorder="1" applyAlignment="1" applyProtection="1">
      <alignment horizontal="left" vertical="center" wrapText="1" indent="1"/>
      <protection/>
    </xf>
    <xf numFmtId="49" fontId="31" fillId="6" borderId="11" xfId="92" applyNumberFormat="1" applyFont="1" applyFill="1" applyBorder="1" applyAlignment="1" applyProtection="1">
      <alignment horizontal="center" vertical="center" wrapText="1"/>
      <protection/>
    </xf>
    <xf numFmtId="0" fontId="31" fillId="0" borderId="11" xfId="92" applyFont="1" applyFill="1" applyBorder="1" applyAlignment="1" applyProtection="1">
      <alignment horizontal="center" vertical="center" wrapText="1"/>
      <protection/>
    </xf>
    <xf numFmtId="49" fontId="36" fillId="6" borderId="11" xfId="92" applyNumberFormat="1" applyFont="1" applyFill="1" applyBorder="1" applyAlignment="1" applyProtection="1">
      <alignment horizontal="center" vertical="center" wrapText="1"/>
      <protection/>
    </xf>
    <xf numFmtId="0" fontId="36" fillId="0" borderId="11" xfId="92" applyFont="1" applyFill="1" applyBorder="1" applyAlignment="1" applyProtection="1">
      <alignment horizontal="center" vertical="center" wrapText="1"/>
      <protection/>
    </xf>
    <xf numFmtId="14" fontId="36" fillId="6" borderId="11" xfId="92" applyNumberFormat="1" applyFont="1" applyFill="1" applyBorder="1" applyAlignment="1" applyProtection="1">
      <alignment horizontal="center" vertical="center" wrapText="1"/>
      <protection/>
    </xf>
    <xf numFmtId="49" fontId="36" fillId="11" borderId="11" xfId="92" applyNumberFormat="1" applyFont="1" applyFill="1" applyBorder="1" applyAlignment="1" applyProtection="1">
      <alignment horizontal="center" vertical="center" wrapText="1"/>
      <protection locked="0"/>
    </xf>
    <xf numFmtId="4" fontId="31" fillId="4" borderId="12" xfId="92" applyNumberFormat="1" applyFont="1" applyFill="1" applyBorder="1" applyAlignment="1" applyProtection="1">
      <alignment horizontal="center" vertical="center" wrapText="1"/>
      <protection/>
    </xf>
    <xf numFmtId="4" fontId="31" fillId="11" borderId="13" xfId="92" applyNumberFormat="1" applyFont="1" applyFill="1" applyBorder="1" applyAlignment="1" applyProtection="1">
      <alignment horizontal="center" vertical="center" wrapText="1"/>
      <protection locked="0"/>
    </xf>
    <xf numFmtId="4" fontId="33" fillId="0" borderId="12" xfId="92" applyNumberFormat="1" applyFont="1" applyFill="1" applyBorder="1" applyAlignment="1" applyProtection="1">
      <alignment horizontal="center" vertical="center" wrapText="1"/>
      <protection/>
    </xf>
    <xf numFmtId="0" fontId="36" fillId="11" borderId="11" xfId="92" applyNumberFormat="1" applyFont="1" applyFill="1" applyBorder="1" applyAlignment="1" applyProtection="1">
      <alignment horizontal="center" vertical="center" wrapText="1"/>
      <protection locked="0"/>
    </xf>
    <xf numFmtId="0" fontId="36" fillId="11" borderId="12" xfId="92" applyNumberFormat="1" applyFont="1" applyFill="1" applyBorder="1" applyAlignment="1" applyProtection="1">
      <alignment horizontal="center" vertical="center" wrapText="1"/>
      <protection locked="0"/>
    </xf>
    <xf numFmtId="170" fontId="31" fillId="11" borderId="13" xfId="92" applyNumberFormat="1" applyFont="1" applyFill="1" applyBorder="1" applyAlignment="1" applyProtection="1">
      <alignment horizontal="center" vertical="center" wrapText="1"/>
      <protection locked="0"/>
    </xf>
    <xf numFmtId="4" fontId="31" fillId="11" borderId="11" xfId="92" applyNumberFormat="1" applyFont="1" applyFill="1" applyBorder="1" applyAlignment="1" applyProtection="1">
      <alignment horizontal="center" vertical="center" wrapText="1"/>
      <protection locked="0"/>
    </xf>
    <xf numFmtId="4" fontId="31" fillId="11" borderId="12" xfId="92" applyNumberFormat="1" applyFont="1" applyFill="1" applyBorder="1" applyAlignment="1" applyProtection="1">
      <alignment horizontal="center" vertical="center" wrapText="1"/>
      <protection locked="0"/>
    </xf>
    <xf numFmtId="170" fontId="31" fillId="4" borderId="12" xfId="92" applyNumberFormat="1" applyFont="1" applyFill="1" applyBorder="1" applyAlignment="1" applyProtection="1">
      <alignment horizontal="center" vertical="center" wrapText="1"/>
      <protection/>
    </xf>
    <xf numFmtId="170" fontId="36" fillId="11" borderId="12" xfId="92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49" applyNumberFormat="1" applyFill="1" applyBorder="1" applyAlignment="1" applyProtection="1">
      <alignment horizontal="center" vertical="center" wrapText="1"/>
      <protection/>
    </xf>
    <xf numFmtId="49" fontId="15" fillId="9" borderId="11" xfId="49" applyNumberFormat="1" applyFill="1" applyBorder="1" applyAlignment="1" applyProtection="1">
      <alignment horizontal="center" vertical="center" wrapText="1"/>
      <protection locked="0"/>
    </xf>
    <xf numFmtId="0" fontId="31" fillId="0" borderId="14" xfId="93" applyFont="1" applyBorder="1" applyAlignment="1">
      <alignment horizontal="center" vertical="center" wrapText="1"/>
      <protection/>
    </xf>
    <xf numFmtId="0" fontId="32" fillId="0" borderId="7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0" fillId="0" borderId="7" xfId="49" applyFont="1" applyFill="1" applyBorder="1" applyAlignment="1">
      <alignment wrapText="1"/>
    </xf>
    <xf numFmtId="0" fontId="32" fillId="0" borderId="7" xfId="0" applyFont="1" applyFill="1" applyBorder="1" applyAlignment="1">
      <alignment horizontal="left" wrapText="1"/>
    </xf>
    <xf numFmtId="0" fontId="32" fillId="0" borderId="15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left" wrapText="1"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Hyperlink" xfId="49"/>
    <cellStyle name="Гиперссылка 2" xfId="50"/>
    <cellStyle name="Гиперссылка 2 2" xfId="51"/>
    <cellStyle name="Гиперссылка 2 2 2" xfId="52"/>
    <cellStyle name="Гиперссылка 3" xfId="53"/>
    <cellStyle name="Гиперссылка 4" xfId="54"/>
    <cellStyle name="Гиперссылка 4 2" xfId="55"/>
    <cellStyle name="Гиперссылка 4 2 2" xfId="56"/>
    <cellStyle name="Гиперссылка 4 3" xfId="57"/>
    <cellStyle name="Гиперссылка 4 6" xfId="58"/>
    <cellStyle name="Гиперссылка 5" xfId="59"/>
    <cellStyle name="Currency" xfId="60"/>
    <cellStyle name="Currency [0]" xfId="61"/>
    <cellStyle name="Заголовок" xfId="62"/>
    <cellStyle name="ЗаголовокСтолбца" xfId="63"/>
    <cellStyle name="Значение" xfId="64"/>
    <cellStyle name="Обычный 10" xfId="65"/>
    <cellStyle name="Обычный 11" xfId="66"/>
    <cellStyle name="Обычный 11 3" xfId="67"/>
    <cellStyle name="Обычный 12" xfId="68"/>
    <cellStyle name="Обычный 12 2" xfId="69"/>
    <cellStyle name="Обычный 12 3" xfId="70"/>
    <cellStyle name="Обычный 12 3 2" xfId="71"/>
    <cellStyle name="Обычный 12 4" xfId="72"/>
    <cellStyle name="Обычный 14" xfId="73"/>
    <cellStyle name="Обычный 14 2" xfId="74"/>
    <cellStyle name="Обычный 16" xfId="75"/>
    <cellStyle name="Обычный 2" xfId="76"/>
    <cellStyle name="Обычный 2 10" xfId="77"/>
    <cellStyle name="Обычный 2 10 2" xfId="78"/>
    <cellStyle name="Обычный 2 14" xfId="79"/>
    <cellStyle name="Обычный 2 2" xfId="80"/>
    <cellStyle name="Обычный 2 3" xfId="81"/>
    <cellStyle name="Обычный 2 7" xfId="82"/>
    <cellStyle name="Обычный 2 8" xfId="83"/>
    <cellStyle name="Обычный 2_НВВ - сети долгосрочный (15.07) - передано на оформление 2" xfId="84"/>
    <cellStyle name="Обычный 3" xfId="85"/>
    <cellStyle name="Обычный 3 2" xfId="86"/>
    <cellStyle name="Обычный 3 3" xfId="87"/>
    <cellStyle name="Обычный 3 3 2" xfId="88"/>
    <cellStyle name="Обычный 4" xfId="89"/>
    <cellStyle name="Обычный 5" xfId="90"/>
    <cellStyle name="Обычный 9 2" xfId="91"/>
    <cellStyle name="Обычный_Мониторинг инвестиций" xfId="92"/>
    <cellStyle name="Обычный_Шаблон по источникам для Модуля Реестр (2)" xfId="93"/>
    <cellStyle name="Followed Hyperlink" xfId="94"/>
    <cellStyle name="Percent" xfId="95"/>
    <cellStyle name="Процентный 10" xfId="96"/>
    <cellStyle name="Процентный 2" xfId="97"/>
    <cellStyle name="Стиль 1" xfId="98"/>
    <cellStyle name="Comma" xfId="99"/>
    <cellStyle name="Comma [0]" xfId="100"/>
    <cellStyle name="Формула" xfId="101"/>
    <cellStyle name="Формула 3" xfId="102"/>
    <cellStyle name="Формула_GRES.2007.5" xfId="103"/>
    <cellStyle name="ФормулаВБ_Мониторинг инвестиций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atkinaEV\&#1056;&#1072;&#1073;&#1086;&#1095;&#1080;&#1081;%20&#1089;&#1090;&#1086;&#1083;\&#1064;&#1040;&#1041;&#1051;&#1054;&#1053;&#1067;%20&#1045;&#1048;&#1040;&#1057;\&#1064;&#1040;&#1041;&#1051;&#1054;&#1053;&#1067;\&#1064;&#1040;&#1041;&#1051;&#1054;&#1053;&#1067;%202013\JKH%20OPEN%20INFO%20BALANCE%20WARM(v6%200%201)%20&#1087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tepl.php" TargetMode="External" /><Relationship Id="rId2" Type="http://schemas.openxmlformats.org/officeDocument/2006/relationships/hyperlink" Target="http://www.tmk-group.ru/files/stz_vyr2013.pdf" TargetMode="External" /><Relationship Id="rId3" Type="http://schemas.openxmlformats.org/officeDocument/2006/relationships/hyperlink" Target="http://www.tmk-group.ru/files/stz_bb201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2"/>
  <sheetViews>
    <sheetView tabSelected="1" view="pageBreakPreview" zoomScale="60" zoomScaleNormal="75" workbookViewId="0" topLeftCell="A1">
      <selection activeCell="I50" sqref="I50"/>
    </sheetView>
  </sheetViews>
  <sheetFormatPr defaultColWidth="9.00390625" defaultRowHeight="12.75"/>
  <cols>
    <col min="2" max="2" width="19.375" style="0" customWidth="1"/>
    <col min="3" max="3" width="36.625" style="0" customWidth="1"/>
    <col min="4" max="4" width="51.625" style="0" customWidth="1"/>
    <col min="5" max="5" width="55.625" style="0" customWidth="1"/>
  </cols>
  <sheetData>
    <row r="1" spans="2:5" ht="99" customHeight="1">
      <c r="B1" s="32" t="s">
        <v>8</v>
      </c>
      <c r="C1" s="32"/>
      <c r="D1" s="32"/>
      <c r="E1" s="32"/>
    </row>
    <row r="2" spans="2:5" ht="15">
      <c r="B2" s="1" t="s">
        <v>9</v>
      </c>
      <c r="C2" s="33"/>
      <c r="D2" s="34"/>
      <c r="E2" s="35"/>
    </row>
    <row r="3" spans="2:5" ht="15">
      <c r="B3" s="2" t="s">
        <v>10</v>
      </c>
      <c r="C3" s="33" t="s">
        <v>11</v>
      </c>
      <c r="D3" s="36"/>
      <c r="E3" s="37"/>
    </row>
    <row r="4" spans="2:5" ht="15">
      <c r="B4" s="1" t="s">
        <v>12</v>
      </c>
      <c r="C4" s="33" t="s">
        <v>13</v>
      </c>
      <c r="D4" s="34"/>
      <c r="E4" s="35"/>
    </row>
    <row r="5" spans="2:5" ht="15">
      <c r="B5" s="1" t="s">
        <v>14</v>
      </c>
      <c r="C5" s="33" t="s">
        <v>15</v>
      </c>
      <c r="D5" s="34"/>
      <c r="E5" s="35"/>
    </row>
    <row r="6" spans="2:5" ht="15">
      <c r="B6" s="1" t="s">
        <v>89</v>
      </c>
      <c r="C6" s="33" t="s">
        <v>16</v>
      </c>
      <c r="D6" s="34"/>
      <c r="E6" s="35"/>
    </row>
    <row r="7" spans="2:5" ht="15">
      <c r="B7" s="1" t="s">
        <v>90</v>
      </c>
      <c r="C7" s="33" t="s">
        <v>16</v>
      </c>
      <c r="D7" s="34"/>
      <c r="E7" s="35"/>
    </row>
    <row r="8" spans="2:5" ht="15">
      <c r="B8" s="1" t="s">
        <v>17</v>
      </c>
      <c r="C8" s="38" t="s">
        <v>18</v>
      </c>
      <c r="D8" s="34"/>
      <c r="E8" s="35"/>
    </row>
    <row r="9" spans="2:5" ht="15">
      <c r="B9" s="1" t="s">
        <v>85</v>
      </c>
      <c r="C9" s="39">
        <v>6626002291</v>
      </c>
      <c r="D9" s="40"/>
      <c r="E9" s="41"/>
    </row>
    <row r="10" spans="2:5" ht="15">
      <c r="B10" s="1" t="s">
        <v>86</v>
      </c>
      <c r="C10" s="39">
        <v>997550001</v>
      </c>
      <c r="D10" s="40"/>
      <c r="E10" s="41"/>
    </row>
    <row r="11" spans="2:5" ht="15">
      <c r="B11" s="1" t="s">
        <v>19</v>
      </c>
      <c r="C11" s="39">
        <v>186625</v>
      </c>
      <c r="D11" s="40"/>
      <c r="E11" s="41"/>
    </row>
    <row r="12" spans="2:5" ht="15">
      <c r="B12" s="1" t="s">
        <v>20</v>
      </c>
      <c r="C12" s="33" t="s">
        <v>21</v>
      </c>
      <c r="D12" s="34"/>
      <c r="E12" s="35"/>
    </row>
    <row r="14" spans="2:5" ht="39.75" customHeight="1" thickBot="1">
      <c r="B14" s="3" t="s">
        <v>91</v>
      </c>
      <c r="C14" s="4" t="s">
        <v>51</v>
      </c>
      <c r="D14" s="5" t="s">
        <v>53</v>
      </c>
      <c r="E14" s="5" t="s">
        <v>106</v>
      </c>
    </row>
    <row r="15" spans="2:5" ht="39.75" customHeight="1" thickTop="1">
      <c r="B15" s="6" t="s">
        <v>92</v>
      </c>
      <c r="C15" s="6" t="s">
        <v>82</v>
      </c>
      <c r="D15" s="6" t="s">
        <v>83</v>
      </c>
      <c r="E15" s="6" t="s">
        <v>84</v>
      </c>
    </row>
    <row r="16" spans="2:5" ht="58.5" customHeight="1">
      <c r="B16" s="7" t="s">
        <v>92</v>
      </c>
      <c r="C16" s="8" t="s">
        <v>131</v>
      </c>
      <c r="D16" s="9" t="s">
        <v>111</v>
      </c>
      <c r="E16" s="20">
        <f>SUM(E17:E17)</f>
        <v>21633.75</v>
      </c>
    </row>
    <row r="17" spans="2:5" ht="83.25" customHeight="1">
      <c r="B17" s="10" t="s">
        <v>107</v>
      </c>
      <c r="C17" s="11" t="s">
        <v>74</v>
      </c>
      <c r="D17" s="12" t="s">
        <v>111</v>
      </c>
      <c r="E17" s="27">
        <f>19036.26+2597.49</f>
        <v>21633.75</v>
      </c>
    </row>
    <row r="18" spans="2:5" ht="136.5" customHeight="1">
      <c r="B18" s="14" t="s">
        <v>82</v>
      </c>
      <c r="C18" s="15" t="s">
        <v>54</v>
      </c>
      <c r="D18" s="15" t="s">
        <v>111</v>
      </c>
      <c r="E18" s="20">
        <f>SUM(E19:E20)+E31+SUM(E34:E42)+E45+E48+E50</f>
        <v>23573.914179748568</v>
      </c>
    </row>
    <row r="19" spans="2:5" ht="99.75" customHeight="1">
      <c r="B19" s="14" t="s">
        <v>22</v>
      </c>
      <c r="C19" s="15" t="s">
        <v>55</v>
      </c>
      <c r="D19" s="15" t="s">
        <v>111</v>
      </c>
      <c r="E19" s="21">
        <v>0</v>
      </c>
    </row>
    <row r="20" spans="2:5" ht="39.75" customHeight="1">
      <c r="B20" s="14" t="s">
        <v>23</v>
      </c>
      <c r="C20" s="15" t="s">
        <v>56</v>
      </c>
      <c r="D20" s="15" t="s">
        <v>111</v>
      </c>
      <c r="E20" s="20">
        <f>E22*E23+E27*E28</f>
        <v>15580.170275799974</v>
      </c>
    </row>
    <row r="21" spans="2:5" ht="39.75" customHeight="1">
      <c r="B21" s="16" t="s">
        <v>108</v>
      </c>
      <c r="C21" s="23" t="s">
        <v>137</v>
      </c>
      <c r="D21" s="17" t="s">
        <v>52</v>
      </c>
      <c r="E21" s="22">
        <f>E22*E23+E24</f>
        <v>15398.051402130335</v>
      </c>
    </row>
    <row r="22" spans="2:5" ht="39.75" customHeight="1">
      <c r="B22" s="18" t="s">
        <v>0</v>
      </c>
      <c r="C22" s="17" t="s">
        <v>57</v>
      </c>
      <c r="D22" s="19" t="s">
        <v>142</v>
      </c>
      <c r="E22" s="21">
        <f>41.672/291.56*31.692</f>
        <v>4.529664645356016</v>
      </c>
    </row>
    <row r="23" spans="2:5" ht="39.75" customHeight="1">
      <c r="B23" s="18" t="s">
        <v>1</v>
      </c>
      <c r="C23" s="17" t="s">
        <v>58</v>
      </c>
      <c r="D23" s="17" t="s">
        <v>111</v>
      </c>
      <c r="E23" s="21">
        <v>3399.38</v>
      </c>
    </row>
    <row r="24" spans="2:5" ht="39.75" customHeight="1">
      <c r="B24" s="18" t="s">
        <v>2</v>
      </c>
      <c r="C24" s="17" t="s">
        <v>59</v>
      </c>
      <c r="D24" s="17" t="s">
        <v>111</v>
      </c>
      <c r="E24" s="21">
        <v>0</v>
      </c>
    </row>
    <row r="25" spans="2:5" ht="39.75" customHeight="1">
      <c r="B25" s="18" t="s">
        <v>3</v>
      </c>
      <c r="C25" s="17" t="s">
        <v>60</v>
      </c>
      <c r="D25" s="17" t="s">
        <v>52</v>
      </c>
      <c r="E25" s="24" t="s">
        <v>141</v>
      </c>
    </row>
    <row r="26" spans="2:5" ht="39.75" customHeight="1">
      <c r="B26" s="16" t="s">
        <v>109</v>
      </c>
      <c r="C26" s="23" t="s">
        <v>139</v>
      </c>
      <c r="D26" s="17" t="s">
        <v>52</v>
      </c>
      <c r="E26" s="22">
        <v>182.12</v>
      </c>
    </row>
    <row r="27" spans="2:5" ht="39.75" customHeight="1">
      <c r="B27" s="18" t="s">
        <v>4</v>
      </c>
      <c r="C27" s="17" t="s">
        <v>57</v>
      </c>
      <c r="D27" s="19" t="s">
        <v>138</v>
      </c>
      <c r="E27" s="21">
        <f>0.154/291.56*31.692</f>
        <v>0.016739497873508025</v>
      </c>
    </row>
    <row r="28" spans="2:5" ht="60.75" customHeight="1">
      <c r="B28" s="18" t="s">
        <v>5</v>
      </c>
      <c r="C28" s="17" t="s">
        <v>58</v>
      </c>
      <c r="D28" s="17" t="s">
        <v>111</v>
      </c>
      <c r="E28" s="21">
        <v>10879.59</v>
      </c>
    </row>
    <row r="29" spans="2:5" ht="58.5" customHeight="1">
      <c r="B29" s="18" t="s">
        <v>6</v>
      </c>
      <c r="C29" s="17" t="s">
        <v>59</v>
      </c>
      <c r="D29" s="17" t="s">
        <v>111</v>
      </c>
      <c r="E29" s="21">
        <v>0</v>
      </c>
    </row>
    <row r="30" spans="2:5" ht="58.5" customHeight="1">
      <c r="B30" s="18" t="s">
        <v>7</v>
      </c>
      <c r="C30" s="17" t="s">
        <v>60</v>
      </c>
      <c r="D30" s="17" t="s">
        <v>52</v>
      </c>
      <c r="E30" s="24" t="s">
        <v>140</v>
      </c>
    </row>
    <row r="31" spans="2:5" ht="90" customHeight="1">
      <c r="B31" s="14" t="s">
        <v>24</v>
      </c>
      <c r="C31" s="15" t="s">
        <v>61</v>
      </c>
      <c r="D31" s="15" t="s">
        <v>111</v>
      </c>
      <c r="E31" s="21">
        <f>E32*E33</f>
        <v>1152.7682639019454</v>
      </c>
    </row>
    <row r="32" spans="2:5" ht="49.5" customHeight="1">
      <c r="B32" s="14" t="s">
        <v>25</v>
      </c>
      <c r="C32" s="15" t="s">
        <v>117</v>
      </c>
      <c r="D32" s="15" t="s">
        <v>112</v>
      </c>
      <c r="E32" s="21">
        <v>2.224999</v>
      </c>
    </row>
    <row r="33" spans="2:5" ht="49.5" customHeight="1">
      <c r="B33" s="14" t="s">
        <v>26</v>
      </c>
      <c r="C33" s="15" t="s">
        <v>62</v>
      </c>
      <c r="D33" s="15" t="s">
        <v>118</v>
      </c>
      <c r="E33" s="25">
        <f>4766.4/291.56*31.692</f>
        <v>518.0983289888874</v>
      </c>
    </row>
    <row r="34" spans="2:5" ht="49.5" customHeight="1">
      <c r="B34" s="14" t="s">
        <v>27</v>
      </c>
      <c r="C34" s="15" t="s">
        <v>63</v>
      </c>
      <c r="D34" s="15" t="s">
        <v>111</v>
      </c>
      <c r="E34" s="21">
        <f>288.2/291.56*31.692</f>
        <v>31.326774591850732</v>
      </c>
    </row>
    <row r="35" spans="2:5" ht="49.5" customHeight="1">
      <c r="B35" s="14" t="s">
        <v>28</v>
      </c>
      <c r="C35" s="17" t="s">
        <v>79</v>
      </c>
      <c r="D35" s="15" t="s">
        <v>111</v>
      </c>
      <c r="E35" s="21">
        <v>0</v>
      </c>
    </row>
    <row r="36" spans="2:5" ht="49.5" customHeight="1">
      <c r="B36" s="14" t="s">
        <v>29</v>
      </c>
      <c r="C36" s="15" t="s">
        <v>64</v>
      </c>
      <c r="D36" s="15" t="s">
        <v>111</v>
      </c>
      <c r="E36" s="21">
        <f>(7407.012+316.356)/291.56*31.692</f>
        <v>839.5149494306488</v>
      </c>
    </row>
    <row r="37" spans="2:5" ht="103.5" customHeight="1">
      <c r="B37" s="14" t="s">
        <v>30</v>
      </c>
      <c r="C37" s="15" t="s">
        <v>65</v>
      </c>
      <c r="D37" s="15" t="s">
        <v>111</v>
      </c>
      <c r="E37" s="21">
        <f>(2333.21+99.652)/291.56*31.692</f>
        <v>264.4473264645356</v>
      </c>
    </row>
    <row r="38" spans="2:5" ht="88.5" customHeight="1">
      <c r="B38" s="14" t="s">
        <v>31</v>
      </c>
      <c r="C38" s="15" t="s">
        <v>66</v>
      </c>
      <c r="D38" s="15" t="s">
        <v>111</v>
      </c>
      <c r="E38" s="21">
        <f>4128.7/291.56*31.692</f>
        <v>448.78159006722456</v>
      </c>
    </row>
    <row r="39" spans="2:5" ht="93" customHeight="1">
      <c r="B39" s="14" t="s">
        <v>32</v>
      </c>
      <c r="C39" s="15" t="s">
        <v>67</v>
      </c>
      <c r="D39" s="15" t="s">
        <v>111</v>
      </c>
      <c r="E39" s="21">
        <v>1300.38</v>
      </c>
    </row>
    <row r="40" spans="2:5" ht="39.75" customHeight="1">
      <c r="B40" s="14" t="s">
        <v>33</v>
      </c>
      <c r="C40" s="15" t="s">
        <v>68</v>
      </c>
      <c r="D40" s="15" t="s">
        <v>111</v>
      </c>
      <c r="E40" s="21">
        <f>1158.16/291.56*31.692</f>
        <v>125.88971985183153</v>
      </c>
    </row>
    <row r="41" spans="2:5" ht="90.75" customHeight="1">
      <c r="B41" s="14" t="s">
        <v>34</v>
      </c>
      <c r="C41" s="17" t="s">
        <v>78</v>
      </c>
      <c r="D41" s="15" t="s">
        <v>111</v>
      </c>
      <c r="E41" s="21">
        <v>0</v>
      </c>
    </row>
    <row r="42" spans="2:5" ht="69.75" customHeight="1">
      <c r="B42" s="14" t="s">
        <v>35</v>
      </c>
      <c r="C42" s="15" t="s">
        <v>130</v>
      </c>
      <c r="D42" s="15" t="s">
        <v>111</v>
      </c>
      <c r="E42" s="21">
        <f>(16102.556-4128.18-1300.38)/291.56*31.692</f>
        <v>1160.242424310605</v>
      </c>
    </row>
    <row r="43" spans="2:5" ht="39.75" customHeight="1">
      <c r="B43" s="14" t="s">
        <v>36</v>
      </c>
      <c r="C43" s="15" t="s">
        <v>127</v>
      </c>
      <c r="D43" s="15" t="s">
        <v>111</v>
      </c>
      <c r="E43" s="21">
        <v>0</v>
      </c>
    </row>
    <row r="44" spans="2:5" ht="137.25" customHeight="1">
      <c r="B44" s="14" t="s">
        <v>37</v>
      </c>
      <c r="C44" s="15" t="s">
        <v>128</v>
      </c>
      <c r="D44" s="15" t="s">
        <v>111</v>
      </c>
      <c r="E44" s="21">
        <v>0</v>
      </c>
    </row>
    <row r="45" spans="2:5" ht="137.25" customHeight="1">
      <c r="B45" s="14" t="s">
        <v>38</v>
      </c>
      <c r="C45" s="15" t="s">
        <v>129</v>
      </c>
      <c r="D45" s="15" t="s">
        <v>111</v>
      </c>
      <c r="E45" s="21">
        <f>7217.486/291.56*31.692</f>
        <v>784.5265685004802</v>
      </c>
    </row>
    <row r="46" spans="2:5" ht="81" customHeight="1">
      <c r="B46" s="14" t="s">
        <v>39</v>
      </c>
      <c r="C46" s="15" t="s">
        <v>127</v>
      </c>
      <c r="D46" s="15" t="s">
        <v>111</v>
      </c>
      <c r="E46" s="21">
        <v>0</v>
      </c>
    </row>
    <row r="47" spans="2:5" ht="77.25" customHeight="1">
      <c r="B47" s="14" t="s">
        <v>40</v>
      </c>
      <c r="C47" s="15" t="s">
        <v>128</v>
      </c>
      <c r="D47" s="15" t="s">
        <v>111</v>
      </c>
      <c r="E47" s="21">
        <v>0</v>
      </c>
    </row>
    <row r="48" spans="2:5" ht="94.5" customHeight="1">
      <c r="B48" s="14" t="s">
        <v>41</v>
      </c>
      <c r="C48" s="15" t="s">
        <v>122</v>
      </c>
      <c r="D48" s="15" t="s">
        <v>111</v>
      </c>
      <c r="E48" s="21">
        <f>(17188.46+63.799)/291.56*31.692</f>
        <v>1875.2867067773357</v>
      </c>
    </row>
    <row r="49" spans="2:5" ht="191.25" customHeight="1">
      <c r="B49" s="14" t="s">
        <v>42</v>
      </c>
      <c r="C49" s="15" t="s">
        <v>126</v>
      </c>
      <c r="D49" s="15" t="s">
        <v>52</v>
      </c>
      <c r="E49" s="30" t="s">
        <v>145</v>
      </c>
    </row>
    <row r="50" spans="2:5" ht="117.75" customHeight="1">
      <c r="B50" s="14" t="s">
        <v>43</v>
      </c>
      <c r="C50" s="15" t="s">
        <v>69</v>
      </c>
      <c r="D50" s="15" t="s">
        <v>111</v>
      </c>
      <c r="E50" s="20">
        <f>SUM(E51:E51)</f>
        <v>10.579580052133352</v>
      </c>
    </row>
    <row r="51" spans="2:5" ht="60" customHeight="1">
      <c r="B51" s="16" t="s">
        <v>143</v>
      </c>
      <c r="C51" s="19" t="s">
        <v>144</v>
      </c>
      <c r="D51" s="17" t="s">
        <v>111</v>
      </c>
      <c r="E51" s="26">
        <f>97.33/291.56*31.692</f>
        <v>10.579580052133352</v>
      </c>
    </row>
    <row r="52" spans="2:5" ht="137.25" customHeight="1">
      <c r="B52" s="14" t="s">
        <v>83</v>
      </c>
      <c r="C52" s="15" t="s">
        <v>70</v>
      </c>
      <c r="D52" s="15" t="s">
        <v>111</v>
      </c>
      <c r="E52" s="21">
        <v>-1940.16</v>
      </c>
    </row>
    <row r="53" spans="2:5" ht="137.25" customHeight="1">
      <c r="B53" s="14" t="s">
        <v>84</v>
      </c>
      <c r="C53" s="15" t="s">
        <v>121</v>
      </c>
      <c r="D53" s="15" t="s">
        <v>111</v>
      </c>
      <c r="E53" s="21">
        <f>2078/291.56*31.692</f>
        <v>225.87452325421867</v>
      </c>
    </row>
    <row r="54" spans="2:5" ht="137.25" customHeight="1">
      <c r="B54" s="14" t="s">
        <v>80</v>
      </c>
      <c r="C54" s="15" t="s">
        <v>125</v>
      </c>
      <c r="D54" s="15" t="s">
        <v>111</v>
      </c>
      <c r="E54" s="21">
        <v>0</v>
      </c>
    </row>
    <row r="55" spans="2:5" ht="137.25" customHeight="1">
      <c r="B55" s="14" t="s">
        <v>87</v>
      </c>
      <c r="C55" s="15" t="s">
        <v>81</v>
      </c>
      <c r="D55" s="15" t="s">
        <v>111</v>
      </c>
      <c r="E55" s="21">
        <f>23.23/291.56*31.692</f>
        <v>2.52505542598436</v>
      </c>
    </row>
    <row r="56" spans="2:5" ht="137.25" customHeight="1">
      <c r="B56" s="14" t="s">
        <v>71</v>
      </c>
      <c r="C56" s="15" t="s">
        <v>124</v>
      </c>
      <c r="D56" s="15" t="s">
        <v>111</v>
      </c>
      <c r="E56" s="21">
        <f>23.23/291.56*31.692</f>
        <v>2.52505542598436</v>
      </c>
    </row>
    <row r="57" spans="2:5" ht="137.25" customHeight="1">
      <c r="B57" s="14" t="s">
        <v>88</v>
      </c>
      <c r="C57" s="15" t="s">
        <v>123</v>
      </c>
      <c r="D57" s="15" t="s">
        <v>111</v>
      </c>
      <c r="E57" s="21">
        <v>0</v>
      </c>
    </row>
    <row r="58" spans="2:5" ht="90" customHeight="1">
      <c r="B58" s="14" t="s">
        <v>93</v>
      </c>
      <c r="C58" s="15" t="s">
        <v>72</v>
      </c>
      <c r="D58" s="15" t="s">
        <v>52</v>
      </c>
      <c r="E58" s="31" t="s">
        <v>110</v>
      </c>
    </row>
    <row r="59" spans="2:5" ht="81" customHeight="1">
      <c r="B59" s="14" t="s">
        <v>94</v>
      </c>
      <c r="C59" s="15" t="s">
        <v>132</v>
      </c>
      <c r="D59" s="15" t="s">
        <v>73</v>
      </c>
      <c r="E59" s="27">
        <v>183</v>
      </c>
    </row>
    <row r="60" spans="2:5" ht="118.5" customHeight="1">
      <c r="B60" s="14" t="s">
        <v>95</v>
      </c>
      <c r="C60" s="15" t="s">
        <v>74</v>
      </c>
      <c r="D60" s="15" t="s">
        <v>73</v>
      </c>
      <c r="E60" s="21">
        <v>3.617</v>
      </c>
    </row>
    <row r="61" spans="2:5" ht="137.25" customHeight="1">
      <c r="B61" s="14" t="s">
        <v>96</v>
      </c>
      <c r="C61" s="15" t="s">
        <v>75</v>
      </c>
      <c r="D61" s="15" t="s">
        <v>113</v>
      </c>
      <c r="E61" s="25">
        <v>308.616</v>
      </c>
    </row>
    <row r="62" spans="2:5" ht="137.25" customHeight="1">
      <c r="B62" s="14" t="s">
        <v>97</v>
      </c>
      <c r="C62" s="15" t="s">
        <v>76</v>
      </c>
      <c r="D62" s="15" t="s">
        <v>113</v>
      </c>
      <c r="E62" s="25">
        <v>0</v>
      </c>
    </row>
    <row r="63" spans="2:5" ht="137.25" customHeight="1">
      <c r="B63" s="7" t="s">
        <v>98</v>
      </c>
      <c r="C63" s="8" t="s">
        <v>77</v>
      </c>
      <c r="D63" s="9" t="s">
        <v>113</v>
      </c>
      <c r="E63" s="28">
        <f>SUM(E64:E65)</f>
        <v>31.692</v>
      </c>
    </row>
    <row r="64" spans="2:5" ht="30">
      <c r="B64" s="7" t="s">
        <v>44</v>
      </c>
      <c r="C64" s="13" t="s">
        <v>133</v>
      </c>
      <c r="D64" s="9" t="s">
        <v>113</v>
      </c>
      <c r="E64" s="25">
        <v>30.627</v>
      </c>
    </row>
    <row r="65" spans="2:5" ht="60">
      <c r="B65" s="7" t="s">
        <v>45</v>
      </c>
      <c r="C65" s="13" t="s">
        <v>134</v>
      </c>
      <c r="D65" s="9" t="s">
        <v>113</v>
      </c>
      <c r="E65" s="25">
        <v>1.065</v>
      </c>
    </row>
    <row r="66" spans="2:5" ht="75">
      <c r="B66" s="7" t="s">
        <v>99</v>
      </c>
      <c r="C66" s="8" t="s">
        <v>46</v>
      </c>
      <c r="D66" s="9" t="s">
        <v>47</v>
      </c>
      <c r="E66" s="21">
        <v>0.0001</v>
      </c>
    </row>
    <row r="67" spans="2:5" ht="30">
      <c r="B67" s="7" t="s">
        <v>100</v>
      </c>
      <c r="C67" s="8" t="s">
        <v>48</v>
      </c>
      <c r="D67" s="9" t="s">
        <v>113</v>
      </c>
      <c r="E67" s="25">
        <v>8.626</v>
      </c>
    </row>
    <row r="68" spans="2:5" ht="45">
      <c r="B68" s="7" t="s">
        <v>101</v>
      </c>
      <c r="C68" s="8" t="s">
        <v>49</v>
      </c>
      <c r="D68" s="9" t="s">
        <v>116</v>
      </c>
      <c r="E68" s="21">
        <v>24</v>
      </c>
    </row>
    <row r="69" spans="2:5" ht="45">
      <c r="B69" s="7" t="s">
        <v>102</v>
      </c>
      <c r="C69" s="8" t="s">
        <v>50</v>
      </c>
      <c r="D69" s="9" t="s">
        <v>116</v>
      </c>
      <c r="E69" s="21">
        <v>7</v>
      </c>
    </row>
    <row r="70" spans="2:5" ht="135">
      <c r="B70" s="7" t="s">
        <v>103</v>
      </c>
      <c r="C70" s="8" t="s">
        <v>136</v>
      </c>
      <c r="D70" s="9" t="s">
        <v>135</v>
      </c>
      <c r="E70" s="29">
        <v>154.9</v>
      </c>
    </row>
    <row r="71" spans="2:5" ht="154.5" customHeight="1">
      <c r="B71" s="7" t="s">
        <v>104</v>
      </c>
      <c r="C71" s="8" t="s">
        <v>114</v>
      </c>
      <c r="D71" s="9" t="s">
        <v>119</v>
      </c>
      <c r="E71" s="21">
        <v>0.0159</v>
      </c>
    </row>
    <row r="72" spans="2:5" ht="174" customHeight="1">
      <c r="B72" s="7" t="s">
        <v>105</v>
      </c>
      <c r="C72" s="8" t="s">
        <v>115</v>
      </c>
      <c r="D72" s="9" t="s">
        <v>120</v>
      </c>
      <c r="E72" s="21">
        <f>626682/308616</f>
        <v>2.0306205770277628</v>
      </c>
    </row>
  </sheetData>
  <sheetProtection formatColumns="0" formatRows="0"/>
  <mergeCells count="12">
    <mergeCell ref="C9:E9"/>
    <mergeCell ref="C10:E10"/>
    <mergeCell ref="C11:E11"/>
    <mergeCell ref="C12:E12"/>
    <mergeCell ref="C5:E5"/>
    <mergeCell ref="C6:E6"/>
    <mergeCell ref="C7:E7"/>
    <mergeCell ref="C8:E8"/>
    <mergeCell ref="B1:E1"/>
    <mergeCell ref="C2:E2"/>
    <mergeCell ref="C3:E3"/>
    <mergeCell ref="C4:E4"/>
  </mergeCells>
  <dataValidations count="7">
    <dataValidation type="decimal" allowBlank="1" showErrorMessage="1" errorTitle="Ошибка" error="Допускается ввод только неотрицательных чисел!" sqref="E59:E62 E53:E54 E57 E31:E48 E19 E17 E27:E29 E22:E24 E51 E64:E7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5:E56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52">
      <formula1>-999999999999999000000000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51 C17 D27 D2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C21 C26">
      <formula1>kind_of_fuels</formula1>
    </dataValidation>
    <dataValidation type="list" allowBlank="1" showInputMessage="1" showErrorMessage="1" prompt="Выберите значение из списка" errorTitle="Ошибка" error="Выберите значение из списка" sqref="E25 E30">
      <formula1>kind_of_purchase_method</formula1>
    </dataValidation>
  </dataValidations>
  <hyperlinks>
    <hyperlink ref="C8" r:id="rId1" display="http://www.tmk-group.ru/stz_tepl.php"/>
    <hyperlink ref="E49" r:id="rId2" display="http://www.tmk-group.ru/files/stz_vyr2013.pdf"/>
    <hyperlink ref="E58" r:id="rId3" display="http://www.tmk-group.ru/files/stz_bb2013.pdf"/>
  </hyperlinks>
  <printOptions/>
  <pageMargins left="0.75" right="0.75" top="1" bottom="1" header="0.5" footer="0.5"/>
  <pageSetup horizontalDpi="600" verticalDpi="600" orientation="portrait" paperSize="9" scale="4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2014-06-10T07:28:01Z</dcterms:created>
  <dcterms:modified xsi:type="dcterms:W3CDTF">2014-06-10T10:06:15Z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