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60" windowWidth="14235" windowHeight="8700" tabRatio="956"/>
  </bookViews>
  <sheets>
    <sheet name="Информация за 2013 год" sheetId="10" r:id="rId1"/>
    <sheet name="Баланс эл.мощности" sheetId="1" r:id="rId2"/>
    <sheet name="Баланс эл. энергии" sheetId="6" r:id="rId3"/>
    <sheet name="Потери в сети" sheetId="7" r:id="rId4"/>
    <sheet name="Затраты на потери" sheetId="2" r:id="rId5"/>
    <sheet name="Пропускная способность сетей" sheetId="5" r:id="rId6"/>
    <sheet name="План ремонта оборудования " sheetId="3" r:id="rId7"/>
    <sheet name="Заявки на тех.присоединение" sheetId="4" r:id="rId8"/>
    <sheet name="мероприятия по снижению потерь" sheetId="8" r:id="rId9"/>
    <sheet name="данные об аварийных отключениях" sheetId="9" r:id="rId10"/>
    <sheet name="инвест программы" sheetId="11" r:id="rId11"/>
  </sheets>
  <externalReferences>
    <externalReference r:id="rId12"/>
    <externalReference r:id="rId13"/>
    <externalReference r:id="rId14"/>
    <externalReference r:id="rId15"/>
  </externalReferences>
  <definedNames>
    <definedName name="_xlnm.Print_Area" localSheetId="1">'Баланс эл.мощности'!$A$2:$EX$34</definedName>
    <definedName name="_xlnm.Print_Area" localSheetId="3">'Потери в сети'!$A$2:$BH$28</definedName>
  </definedNames>
  <calcPr calcId="124519"/>
</workbook>
</file>

<file path=xl/calcChain.xml><?xml version="1.0" encoding="utf-8"?>
<calcChain xmlns="http://schemas.openxmlformats.org/spreadsheetml/2006/main">
  <c r="CP26" i="6"/>
  <c r="CO26"/>
  <c r="CN26"/>
  <c r="CL26" s="1"/>
  <c r="CM26"/>
  <c r="CP21"/>
  <c r="CL21"/>
  <c r="CP17"/>
  <c r="CL17" s="1"/>
  <c r="CL29" s="1"/>
  <c r="CO17"/>
  <c r="CM17"/>
  <c r="CP16"/>
  <c r="CL16" s="1"/>
  <c r="CL7" s="1"/>
  <c r="CO16"/>
  <c r="CM16"/>
  <c r="CP13"/>
  <c r="CP8" s="1"/>
  <c r="CP7" s="1"/>
  <c r="CO8"/>
  <c r="CO7" s="1"/>
  <c r="CN8"/>
  <c r="CN7" s="1"/>
  <c r="CM8"/>
  <c r="CM7"/>
  <c r="CM20" s="1"/>
  <c r="CM28" s="1"/>
  <c r="CL18" l="1"/>
  <c r="CO18"/>
  <c r="CO20"/>
  <c r="CO28" s="1"/>
  <c r="CP20"/>
  <c r="CP28" s="1"/>
  <c r="CP18"/>
  <c r="CN28"/>
  <c r="CM18"/>
  <c r="BH11" i="7"/>
  <c r="BH25" s="1"/>
  <c r="BG25"/>
  <c r="AY25"/>
  <c r="AU25"/>
  <c r="AQ25"/>
  <c r="AM25"/>
  <c r="AI25"/>
  <c r="AE25"/>
  <c r="AA25"/>
  <c r="W25"/>
  <c r="BD24"/>
  <c r="BC24"/>
  <c r="BC25" s="1"/>
  <c r="BA12"/>
  <c r="BA11" s="1"/>
  <c r="BA25" s="1"/>
  <c r="BG11"/>
  <c r="BF11"/>
  <c r="BF25" s="1"/>
  <c r="BE11"/>
  <c r="BE25" s="1"/>
  <c r="BD11"/>
  <c r="BC11"/>
  <c r="BB11"/>
  <c r="BB25" s="1"/>
  <c r="AZ11"/>
  <c r="AZ25" s="1"/>
  <c r="AY11"/>
  <c r="AX11"/>
  <c r="AX25" s="1"/>
  <c r="AW11"/>
  <c r="AW25" s="1"/>
  <c r="AV11"/>
  <c r="AV25" s="1"/>
  <c r="AU11"/>
  <c r="AT11"/>
  <c r="AT25" s="1"/>
  <c r="AS11"/>
  <c r="AS25" s="1"/>
  <c r="AR11"/>
  <c r="AR25" s="1"/>
  <c r="AQ11"/>
  <c r="AP11"/>
  <c r="AP25" s="1"/>
  <c r="AO11"/>
  <c r="AO25" s="1"/>
  <c r="AN11"/>
  <c r="AN25" s="1"/>
  <c r="AM11"/>
  <c r="AL11"/>
  <c r="AL25" s="1"/>
  <c r="AK11"/>
  <c r="AK25" s="1"/>
  <c r="AJ11"/>
  <c r="AJ25" s="1"/>
  <c r="AI11"/>
  <c r="AH11"/>
  <c r="AH25" s="1"/>
  <c r="AG11"/>
  <c r="AG25" s="1"/>
  <c r="AF11"/>
  <c r="AF25" s="1"/>
  <c r="AE11"/>
  <c r="AD11"/>
  <c r="AD25" s="1"/>
  <c r="AC11"/>
  <c r="AC25" s="1"/>
  <c r="AB11"/>
  <c r="AB25" s="1"/>
  <c r="AA11"/>
  <c r="Z11"/>
  <c r="Z25" s="1"/>
  <c r="Y11"/>
  <c r="Y25" s="1"/>
  <c r="X11"/>
  <c r="X25" s="1"/>
  <c r="W11"/>
  <c r="V11"/>
  <c r="V25" s="1"/>
  <c r="U11"/>
  <c r="U25" s="1"/>
  <c r="T11"/>
  <c r="T25" s="1"/>
  <c r="S11"/>
  <c r="S25" s="1"/>
  <c r="R11"/>
  <c r="R25" s="1"/>
  <c r="Q11"/>
  <c r="Q25" s="1"/>
  <c r="P11"/>
  <c r="P25" s="1"/>
  <c r="O11"/>
  <c r="O25" s="1"/>
  <c r="N11"/>
  <c r="N25" s="1"/>
  <c r="M11"/>
  <c r="M25" s="1"/>
  <c r="L11"/>
  <c r="L25" s="1"/>
  <c r="K11"/>
  <c r="K25" s="1"/>
  <c r="J11"/>
  <c r="J25" s="1"/>
  <c r="I11"/>
  <c r="I25" s="1"/>
  <c r="H11"/>
  <c r="H25" s="1"/>
  <c r="G11"/>
  <c r="G25" s="1"/>
  <c r="F11"/>
  <c r="F25" s="1"/>
  <c r="E11"/>
  <c r="E25" s="1"/>
  <c r="F10"/>
  <c r="G10" s="1"/>
  <c r="H10" s="1"/>
  <c r="I10" s="1"/>
  <c r="J10" s="1"/>
  <c r="K10" s="1"/>
  <c r="L10" s="1"/>
  <c r="M10" s="1"/>
  <c r="N10" s="1"/>
  <c r="O10" s="1"/>
  <c r="P10" s="1"/>
  <c r="L7"/>
  <c r="K7"/>
  <c r="J7"/>
  <c r="I7"/>
  <c r="H7"/>
  <c r="G7"/>
  <c r="F7"/>
  <c r="E7"/>
  <c r="B1"/>
  <c r="A1"/>
  <c r="BH28" l="1"/>
  <c r="BD25"/>
  <c r="BD28"/>
  <c r="CQ21" i="6" l="1"/>
  <c r="CQ17"/>
  <c r="CQ29" s="1"/>
  <c r="CQ16"/>
  <c r="CZ8"/>
  <c r="CY8"/>
  <c r="CY7" s="1"/>
  <c r="CX8"/>
  <c r="CW8"/>
  <c r="CW7" s="1"/>
  <c r="CU8"/>
  <c r="CT8"/>
  <c r="CT7" s="1"/>
  <c r="CT18" s="1"/>
  <c r="CS8"/>
  <c r="CS7" s="1"/>
  <c r="CR8"/>
  <c r="CR7" s="1"/>
  <c r="CZ7"/>
  <c r="CX7"/>
  <c r="CV7"/>
  <c r="CU7"/>
  <c r="CU18" s="1"/>
  <c r="CQ7"/>
  <c r="CQ18" s="1"/>
  <c r="CR20" l="1"/>
  <c r="CR28" s="1"/>
  <c r="CR18"/>
  <c r="CT20"/>
  <c r="CT28" s="1"/>
  <c r="CU20"/>
  <c r="CU28" s="1"/>
  <c r="CD28" l="1"/>
  <c r="BY28"/>
  <c r="CG27"/>
  <c r="BR27"/>
  <c r="BM27"/>
  <c r="BH27"/>
  <c r="BC27"/>
  <c r="AX27"/>
  <c r="AS27"/>
  <c r="AN27"/>
  <c r="AI27"/>
  <c r="AD27"/>
  <c r="Y27"/>
  <c r="T27"/>
  <c r="O27"/>
  <c r="J27"/>
  <c r="E27"/>
  <c r="CK26"/>
  <c r="CJ26"/>
  <c r="CI26"/>
  <c r="CH26"/>
  <c r="CG26" s="1"/>
  <c r="CB26"/>
  <c r="BW26"/>
  <c r="BR26"/>
  <c r="BQ26"/>
  <c r="BP26"/>
  <c r="BO26"/>
  <c r="BN26"/>
  <c r="BH26"/>
  <c r="BC26"/>
  <c r="AX26"/>
  <c r="AW26"/>
  <c r="AV26"/>
  <c r="AU26"/>
  <c r="AT26"/>
  <c r="AR26"/>
  <c r="AQ26"/>
  <c r="AP26"/>
  <c r="AO26"/>
  <c r="AI26"/>
  <c r="AD26"/>
  <c r="Y26"/>
  <c r="X26"/>
  <c r="W26"/>
  <c r="V26"/>
  <c r="CS26" s="1"/>
  <c r="U26"/>
  <c r="O26"/>
  <c r="J26"/>
  <c r="E26"/>
  <c r="CG25"/>
  <c r="BM25"/>
  <c r="AS25"/>
  <c r="AN25"/>
  <c r="AI25"/>
  <c r="AD25"/>
  <c r="Y25"/>
  <c r="T25"/>
  <c r="O25"/>
  <c r="J25"/>
  <c r="E25"/>
  <c r="CG24"/>
  <c r="BM24"/>
  <c r="AS24"/>
  <c r="AN24"/>
  <c r="AI24"/>
  <c r="AD24"/>
  <c r="Y24"/>
  <c r="T24"/>
  <c r="O24"/>
  <c r="J24"/>
  <c r="E24"/>
  <c r="CG23"/>
  <c r="BM23"/>
  <c r="AS23"/>
  <c r="AN23"/>
  <c r="AI23"/>
  <c r="AD23"/>
  <c r="Y23"/>
  <c r="T23"/>
  <c r="O23"/>
  <c r="J23"/>
  <c r="E23"/>
  <c r="CK21"/>
  <c r="CJ21"/>
  <c r="CG21"/>
  <c r="CB21"/>
  <c r="BW21"/>
  <c r="BR21"/>
  <c r="BM21"/>
  <c r="BH21"/>
  <c r="BC21"/>
  <c r="AX21"/>
  <c r="AW21"/>
  <c r="AV21"/>
  <c r="AR21"/>
  <c r="AQ21"/>
  <c r="AI21"/>
  <c r="AD21"/>
  <c r="Y21"/>
  <c r="X21"/>
  <c r="W21"/>
  <c r="T21" s="1"/>
  <c r="O21"/>
  <c r="J21"/>
  <c r="G21"/>
  <c r="E21" s="1"/>
  <c r="Y20"/>
  <c r="CG19"/>
  <c r="BR19"/>
  <c r="BM19"/>
  <c r="BH19"/>
  <c r="BC19"/>
  <c r="AX19"/>
  <c r="AS19"/>
  <c r="AN19"/>
  <c r="AI19"/>
  <c r="AD19"/>
  <c r="Y19"/>
  <c r="T19"/>
  <c r="O19"/>
  <c r="J19"/>
  <c r="E19"/>
  <c r="CI17"/>
  <c r="CF17"/>
  <c r="CE17"/>
  <c r="CC17"/>
  <c r="CA17"/>
  <c r="BZ17"/>
  <c r="BX17"/>
  <c r="BV17"/>
  <c r="BU17"/>
  <c r="BS17"/>
  <c r="BO17"/>
  <c r="BL17"/>
  <c r="BK17"/>
  <c r="BI17"/>
  <c r="BG17"/>
  <c r="BF17"/>
  <c r="BD17"/>
  <c r="BB17"/>
  <c r="BA17"/>
  <c r="BA20" s="1"/>
  <c r="BA28" s="1"/>
  <c r="AY17"/>
  <c r="AU17"/>
  <c r="AP17"/>
  <c r="AM17"/>
  <c r="AL17"/>
  <c r="AJ17"/>
  <c r="AG17"/>
  <c r="AE17"/>
  <c r="AC17"/>
  <c r="AB17"/>
  <c r="Z17"/>
  <c r="S17"/>
  <c r="R17"/>
  <c r="P17"/>
  <c r="N17"/>
  <c r="M17"/>
  <c r="K17"/>
  <c r="I17"/>
  <c r="H17"/>
  <c r="F17"/>
  <c r="CK16"/>
  <c r="CJ16"/>
  <c r="CH16"/>
  <c r="CG16"/>
  <c r="CB16"/>
  <c r="BW16"/>
  <c r="BR16"/>
  <c r="BQ16"/>
  <c r="BM16" s="1"/>
  <c r="BM7" s="1"/>
  <c r="BP16"/>
  <c r="BN16"/>
  <c r="BH16"/>
  <c r="BH7" s="1"/>
  <c r="BC16"/>
  <c r="BC7" s="1"/>
  <c r="AX16"/>
  <c r="AW16"/>
  <c r="AV16"/>
  <c r="AV7" s="1"/>
  <c r="AT16"/>
  <c r="AR16"/>
  <c r="AQ16"/>
  <c r="AO16"/>
  <c r="AN16" s="1"/>
  <c r="AI16"/>
  <c r="AD16"/>
  <c r="Y16"/>
  <c r="X16"/>
  <c r="W16"/>
  <c r="U16"/>
  <c r="O16"/>
  <c r="J16"/>
  <c r="E16"/>
  <c r="E7" s="1"/>
  <c r="CG15"/>
  <c r="CA15"/>
  <c r="BZ15"/>
  <c r="BX15"/>
  <c r="BX7" s="1"/>
  <c r="BR15"/>
  <c r="BM15"/>
  <c r="BH15"/>
  <c r="BC15"/>
  <c r="AX15"/>
  <c r="AS15"/>
  <c r="AN15"/>
  <c r="AN7" s="1"/>
  <c r="AI15"/>
  <c r="AI7" s="1"/>
  <c r="AD15"/>
  <c r="Y15"/>
  <c r="T15"/>
  <c r="O15"/>
  <c r="O7" s="1"/>
  <c r="J15"/>
  <c r="E15"/>
  <c r="CG14"/>
  <c r="BR14"/>
  <c r="BM14"/>
  <c r="BH14"/>
  <c r="BC14"/>
  <c r="AX14"/>
  <c r="AS14"/>
  <c r="AN14"/>
  <c r="AI14"/>
  <c r="AD14"/>
  <c r="AD7" s="1"/>
  <c r="Y14"/>
  <c r="T14"/>
  <c r="O14"/>
  <c r="J14"/>
  <c r="E14"/>
  <c r="CK13"/>
  <c r="CK8" s="1"/>
  <c r="CK7" s="1"/>
  <c r="BQ13"/>
  <c r="BQ8" s="1"/>
  <c r="AW13"/>
  <c r="AW8" s="1"/>
  <c r="AR13"/>
  <c r="X13"/>
  <c r="X8" s="1"/>
  <c r="CJ11"/>
  <c r="CJ8" s="1"/>
  <c r="BP11"/>
  <c r="BP8" s="1"/>
  <c r="BP7" s="1"/>
  <c r="AV11"/>
  <c r="AQ11"/>
  <c r="AQ8" s="1"/>
  <c r="W11"/>
  <c r="CI8"/>
  <c r="CH8"/>
  <c r="CF8"/>
  <c r="CE8"/>
  <c r="CE7" s="1"/>
  <c r="CD8"/>
  <c r="CD7" s="1"/>
  <c r="CC8"/>
  <c r="CC7" s="1"/>
  <c r="CA8"/>
  <c r="BZ8"/>
  <c r="BY8"/>
  <c r="BY7" s="1"/>
  <c r="BX8"/>
  <c r="BV8"/>
  <c r="BU8"/>
  <c r="BU7" s="1"/>
  <c r="BU18" s="1"/>
  <c r="BT8"/>
  <c r="BT7" s="1"/>
  <c r="BS8"/>
  <c r="BO8"/>
  <c r="BO7" s="1"/>
  <c r="BO18" s="1"/>
  <c r="BN8"/>
  <c r="BN7" s="1"/>
  <c r="BL8"/>
  <c r="BK8"/>
  <c r="BJ8"/>
  <c r="BJ7" s="1"/>
  <c r="BJ20" s="1"/>
  <c r="BJ28" s="1"/>
  <c r="BI8"/>
  <c r="BI7" s="1"/>
  <c r="BG8"/>
  <c r="BF8"/>
  <c r="BE8"/>
  <c r="BE7" s="1"/>
  <c r="BD8"/>
  <c r="BD7" s="1"/>
  <c r="BB8"/>
  <c r="BA8"/>
  <c r="AZ8"/>
  <c r="AZ7" s="1"/>
  <c r="AY8"/>
  <c r="AY7" s="1"/>
  <c r="AV8"/>
  <c r="AU8"/>
  <c r="AU7" s="1"/>
  <c r="AU18" s="1"/>
  <c r="AT8"/>
  <c r="AT7" s="1"/>
  <c r="AR8"/>
  <c r="AP8"/>
  <c r="AP7" s="1"/>
  <c r="AP18" s="1"/>
  <c r="AO8"/>
  <c r="AO7" s="1"/>
  <c r="AM8"/>
  <c r="AM7" s="1"/>
  <c r="AL8"/>
  <c r="AL7" s="1"/>
  <c r="AK8"/>
  <c r="AK7" s="1"/>
  <c r="AJ8"/>
  <c r="AJ7" s="1"/>
  <c r="AH8"/>
  <c r="AG8"/>
  <c r="AG7" s="1"/>
  <c r="AF8"/>
  <c r="AF7" s="1"/>
  <c r="AE8"/>
  <c r="AE7" s="1"/>
  <c r="AC8"/>
  <c r="AC7" s="1"/>
  <c r="AB8"/>
  <c r="AA8"/>
  <c r="Z8"/>
  <c r="Z7" s="1"/>
  <c r="W8"/>
  <c r="V8"/>
  <c r="V7" s="1"/>
  <c r="U8"/>
  <c r="U7" s="1"/>
  <c r="S8"/>
  <c r="S7" s="1"/>
  <c r="R8"/>
  <c r="R7" s="1"/>
  <c r="Q8"/>
  <c r="Q7" s="1"/>
  <c r="P8"/>
  <c r="N8"/>
  <c r="M8"/>
  <c r="M7" s="1"/>
  <c r="L8"/>
  <c r="L7" s="1"/>
  <c r="K8"/>
  <c r="I8"/>
  <c r="I7" s="1"/>
  <c r="H8"/>
  <c r="H7" s="1"/>
  <c r="G8"/>
  <c r="F8"/>
  <c r="CJ7"/>
  <c r="CI7"/>
  <c r="CI18" s="1"/>
  <c r="CF7"/>
  <c r="CB7"/>
  <c r="CA7"/>
  <c r="BW7"/>
  <c r="BV7"/>
  <c r="BS7"/>
  <c r="BL7"/>
  <c r="BK7"/>
  <c r="BG7"/>
  <c r="BF7"/>
  <c r="BB7"/>
  <c r="BA7"/>
  <c r="AX7"/>
  <c r="AR7"/>
  <c r="AQ7"/>
  <c r="AH7"/>
  <c r="AH20" s="1"/>
  <c r="AH28" s="1"/>
  <c r="AB7"/>
  <c r="AA7"/>
  <c r="AA20" s="1"/>
  <c r="AA28" s="1"/>
  <c r="Y7"/>
  <c r="W7"/>
  <c r="P7"/>
  <c r="N7"/>
  <c r="K7"/>
  <c r="G7"/>
  <c r="G20" s="1"/>
  <c r="F7"/>
  <c r="BH6"/>
  <c r="F6"/>
  <c r="G6" s="1"/>
  <c r="H6" s="1"/>
  <c r="I6" s="1"/>
  <c r="J6" s="1"/>
  <c r="K6" s="1"/>
  <c r="L6" s="1"/>
  <c r="M6" s="1"/>
  <c r="N6" s="1"/>
  <c r="O6" s="1"/>
  <c r="P6" s="1"/>
  <c r="Q6" s="1"/>
  <c r="R6" s="1"/>
  <c r="S6" s="1"/>
  <c r="E6"/>
  <c r="B1"/>
  <c r="A1"/>
  <c r="BG18" l="1"/>
  <c r="BQ7"/>
  <c r="BZ7"/>
  <c r="BR7"/>
  <c r="BM26"/>
  <c r="X7"/>
  <c r="AW7"/>
  <c r="BU20"/>
  <c r="BU28" s="1"/>
  <c r="CQ26"/>
  <c r="CS28"/>
  <c r="CG7"/>
  <c r="J7"/>
  <c r="CH7"/>
  <c r="AC20"/>
  <c r="AC28" s="1"/>
  <c r="AS21"/>
  <c r="Z20"/>
  <c r="Z28" s="1"/>
  <c r="BL18"/>
  <c r="BK18"/>
  <c r="CA20"/>
  <c r="CA28" s="1"/>
  <c r="BQ17"/>
  <c r="CK17"/>
  <c r="F18"/>
  <c r="K20"/>
  <c r="K28" s="1"/>
  <c r="S20"/>
  <c r="S28" s="1"/>
  <c r="AE20"/>
  <c r="AE28" s="1"/>
  <c r="AM18"/>
  <c r="BF20"/>
  <c r="BF28" s="1"/>
  <c r="BV20"/>
  <c r="BV28" s="1"/>
  <c r="CF20"/>
  <c r="AW17"/>
  <c r="AW18" s="1"/>
  <c r="O17"/>
  <c r="O29" s="1"/>
  <c r="AQ17"/>
  <c r="AQ18" s="1"/>
  <c r="BW17"/>
  <c r="BW29" s="1"/>
  <c r="N18"/>
  <c r="BS20"/>
  <c r="BS28" s="1"/>
  <c r="J17"/>
  <c r="J29" s="1"/>
  <c r="BR17"/>
  <c r="BR29" s="1"/>
  <c r="AY20"/>
  <c r="AY28" s="1"/>
  <c r="CJ17"/>
  <c r="CJ18" s="1"/>
  <c r="BB18"/>
  <c r="CK18"/>
  <c r="CB17"/>
  <c r="CB29" s="1"/>
  <c r="AT17"/>
  <c r="AT18" s="1"/>
  <c r="AD17"/>
  <c r="AD29" s="1"/>
  <c r="AI17"/>
  <c r="AI29" s="1"/>
  <c r="AX17"/>
  <c r="AX29" s="1"/>
  <c r="CH17"/>
  <c r="AB18"/>
  <c r="P18"/>
  <c r="AV17"/>
  <c r="AV18" s="1"/>
  <c r="AO17"/>
  <c r="AO18" s="1"/>
  <c r="AF20"/>
  <c r="AF28" s="1"/>
  <c r="AF18"/>
  <c r="AK20"/>
  <c r="AU20" s="1"/>
  <c r="AU28" s="1"/>
  <c r="AK18"/>
  <c r="BZ20"/>
  <c r="BZ28" s="1"/>
  <c r="BZ18"/>
  <c r="T6"/>
  <c r="U6" s="1"/>
  <c r="V6" s="1"/>
  <c r="W6" s="1"/>
  <c r="X6" s="1"/>
  <c r="Y6"/>
  <c r="Z6" s="1"/>
  <c r="AA6" s="1"/>
  <c r="AB6" s="1"/>
  <c r="AC6" s="1"/>
  <c r="AD6" s="1"/>
  <c r="AE6" s="1"/>
  <c r="AF6" s="1"/>
  <c r="AG6" s="1"/>
  <c r="AH6" s="1"/>
  <c r="AI6" s="1"/>
  <c r="AJ6" s="1"/>
  <c r="AK6" s="1"/>
  <c r="AL6" s="1"/>
  <c r="AM6" s="1"/>
  <c r="L20"/>
  <c r="L28" s="1"/>
  <c r="L18"/>
  <c r="Q18"/>
  <c r="Q20"/>
  <c r="Q28" s="1"/>
  <c r="V20"/>
  <c r="V28" s="1"/>
  <c r="V18"/>
  <c r="AG18"/>
  <c r="AG20"/>
  <c r="AG28" s="1"/>
  <c r="AL20"/>
  <c r="AL18"/>
  <c r="CC18"/>
  <c r="CC20"/>
  <c r="M20"/>
  <c r="M28" s="1"/>
  <c r="M18"/>
  <c r="R20"/>
  <c r="R28" s="1"/>
  <c r="R18"/>
  <c r="BE20"/>
  <c r="BE28" s="1"/>
  <c r="BE18"/>
  <c r="X17"/>
  <c r="X18" s="1"/>
  <c r="AE18"/>
  <c r="AM20"/>
  <c r="BG20"/>
  <c r="BG28" s="1"/>
  <c r="BD20"/>
  <c r="BD28" s="1"/>
  <c r="BD18"/>
  <c r="BT20"/>
  <c r="BT18"/>
  <c r="AR17"/>
  <c r="AR18" s="1"/>
  <c r="BN17"/>
  <c r="Z18"/>
  <c r="AH18"/>
  <c r="BF18"/>
  <c r="BV18"/>
  <c r="CF18"/>
  <c r="N20"/>
  <c r="N28" s="1"/>
  <c r="BK20"/>
  <c r="I18"/>
  <c r="AC18"/>
  <c r="BA18"/>
  <c r="BI18"/>
  <c r="BI20"/>
  <c r="T16"/>
  <c r="T7" s="1"/>
  <c r="BH17"/>
  <c r="BH29" s="1"/>
  <c r="K18"/>
  <c r="S18"/>
  <c r="AA18"/>
  <c r="AY18"/>
  <c r="F20"/>
  <c r="P20"/>
  <c r="P28" s="1"/>
  <c r="BB20"/>
  <c r="BB28" s="1"/>
  <c r="BL20"/>
  <c r="AN21"/>
  <c r="AN26"/>
  <c r="AS26"/>
  <c r="CE18"/>
  <c r="CE20"/>
  <c r="G18"/>
  <c r="BS18"/>
  <c r="H20"/>
  <c r="H18"/>
  <c r="AJ20"/>
  <c r="AJ18"/>
  <c r="AZ20"/>
  <c r="AZ28" s="1"/>
  <c r="AZ18"/>
  <c r="BX20"/>
  <c r="BX28" s="1"/>
  <c r="BX18"/>
  <c r="AS16"/>
  <c r="AS7" s="1"/>
  <c r="W17"/>
  <c r="W20" s="1"/>
  <c r="W28" s="1"/>
  <c r="BC17"/>
  <c r="BC29" s="1"/>
  <c r="BP17"/>
  <c r="BP18" s="1"/>
  <c r="BJ18"/>
  <c r="CA18"/>
  <c r="I20"/>
  <c r="AB20"/>
  <c r="AB28" s="1"/>
  <c r="T26"/>
  <c r="G28"/>
  <c r="E17"/>
  <c r="E29" s="1"/>
  <c r="Y17"/>
  <c r="Y29" s="1"/>
  <c r="U17"/>
  <c r="U18" s="1"/>
  <c r="BO20" l="1"/>
  <c r="BO28" s="1"/>
  <c r="BQ18"/>
  <c r="CH18"/>
  <c r="CG29"/>
  <c r="BR18"/>
  <c r="O18"/>
  <c r="J18"/>
  <c r="CK20"/>
  <c r="CK28" s="1"/>
  <c r="AS17"/>
  <c r="AS18" s="1"/>
  <c r="CF28"/>
  <c r="CG17"/>
  <c r="CG18" s="1"/>
  <c r="BW18"/>
  <c r="CB18"/>
  <c r="AN17"/>
  <c r="AN18" s="1"/>
  <c r="BC18"/>
  <c r="BH18"/>
  <c r="AD18"/>
  <c r="AI18"/>
  <c r="AN29"/>
  <c r="AS29" s="1"/>
  <c r="AX18"/>
  <c r="H28"/>
  <c r="AV20"/>
  <c r="AV28" s="1"/>
  <c r="CE28"/>
  <c r="CJ20"/>
  <c r="CJ28" s="1"/>
  <c r="AT20"/>
  <c r="AT28" s="1"/>
  <c r="F28"/>
  <c r="BN20"/>
  <c r="BN28" s="1"/>
  <c r="BI28"/>
  <c r="Y18"/>
  <c r="BK28"/>
  <c r="BP20"/>
  <c r="BP28" s="1"/>
  <c r="BM17"/>
  <c r="BM18" s="1"/>
  <c r="AM28"/>
  <c r="AR20"/>
  <c r="AR28" s="1"/>
  <c r="X20"/>
  <c r="X28" s="1"/>
  <c r="I28"/>
  <c r="AW20"/>
  <c r="AW28" s="1"/>
  <c r="BL28"/>
  <c r="BQ20"/>
  <c r="BQ28" s="1"/>
  <c r="BM29"/>
  <c r="E18"/>
  <c r="AL28"/>
  <c r="AQ20"/>
  <c r="AQ28" s="1"/>
  <c r="T17"/>
  <c r="T29" s="1"/>
  <c r="AO20"/>
  <c r="AO28" s="1"/>
  <c r="AJ28"/>
  <c r="W18"/>
  <c r="CH20"/>
  <c r="CH28" s="1"/>
  <c r="CC28"/>
  <c r="BN18"/>
  <c r="U20"/>
  <c r="U28" s="1"/>
  <c r="CI20"/>
  <c r="CI28" s="1"/>
  <c r="BT28"/>
  <c r="AP20"/>
  <c r="AP28" s="1"/>
  <c r="AK28"/>
  <c r="T18" l="1"/>
  <c r="D29" i="2" l="1"/>
  <c r="C29"/>
  <c r="D28"/>
  <c r="C28"/>
  <c r="E28" s="1"/>
  <c r="E27"/>
  <c r="B27"/>
  <c r="B28" s="1"/>
  <c r="D26"/>
  <c r="C26"/>
  <c r="E26" s="1"/>
  <c r="E25"/>
  <c r="B25"/>
  <c r="B26" s="1"/>
  <c r="D24"/>
  <c r="C24"/>
  <c r="E24" s="1"/>
  <c r="E23"/>
  <c r="B23"/>
  <c r="B24" s="1"/>
  <c r="D22"/>
  <c r="C22"/>
  <c r="E22" s="1"/>
  <c r="E21"/>
  <c r="B21"/>
  <c r="B22" s="1"/>
  <c r="D20"/>
  <c r="C20"/>
  <c r="E20" s="1"/>
  <c r="E19"/>
  <c r="B19"/>
  <c r="B20" s="1"/>
  <c r="D18"/>
  <c r="C18"/>
  <c r="E18" s="1"/>
  <c r="E17"/>
  <c r="B17"/>
  <c r="B18" s="1"/>
  <c r="D16"/>
  <c r="C16"/>
  <c r="E16" s="1"/>
  <c r="E15"/>
  <c r="B15"/>
  <c r="B16" s="1"/>
  <c r="D14"/>
  <c r="C14"/>
  <c r="E14" s="1"/>
  <c r="E13"/>
  <c r="B13"/>
  <c r="B14" s="1"/>
  <c r="D12"/>
  <c r="C12"/>
  <c r="E12" s="1"/>
  <c r="E11"/>
  <c r="B11"/>
  <c r="B12" s="1"/>
  <c r="D10"/>
  <c r="C10"/>
  <c r="E10" s="1"/>
  <c r="E9"/>
  <c r="B9"/>
  <c r="B10" s="1"/>
  <c r="D8"/>
  <c r="C8"/>
  <c r="E8" s="1"/>
  <c r="E7"/>
  <c r="B7"/>
  <c r="B8" s="1"/>
  <c r="D6"/>
  <c r="D30" s="1"/>
  <c r="C6"/>
  <c r="E5"/>
  <c r="E29" s="1"/>
  <c r="B5"/>
  <c r="B29" s="1"/>
  <c r="C30" l="1"/>
  <c r="E30" s="1"/>
  <c r="J31" s="1"/>
  <c r="E6"/>
  <c r="B6"/>
  <c r="B30" s="1"/>
  <c r="EP20" i="1"/>
  <c r="EK20" l="1"/>
  <c r="EK28" s="1"/>
  <c r="DS34"/>
  <c r="EF20"/>
  <c r="EF28" s="1"/>
  <c r="EI8"/>
  <c r="EI7" s="1"/>
  <c r="EI20" s="1"/>
  <c r="EI28" s="1"/>
  <c r="EH8"/>
  <c r="EH7" s="1"/>
  <c r="EH20" s="1"/>
  <c r="EH28" s="1"/>
  <c r="EG28"/>
  <c r="EE17"/>
  <c r="EE21"/>
  <c r="EE26"/>
  <c r="EF8"/>
  <c r="EF7" s="1"/>
  <c r="EF18" s="1"/>
  <c r="EE16"/>
  <c r="EE7" s="1"/>
  <c r="EE18" s="1"/>
  <c r="EG8"/>
  <c r="EG7" s="1"/>
  <c r="EX8"/>
  <c r="EW8"/>
  <c r="EV28"/>
  <c r="ET21"/>
  <c r="EU8"/>
  <c r="EV8"/>
  <c r="EV7" s="1"/>
  <c r="EN8"/>
  <c r="EN7" s="1"/>
  <c r="ES8"/>
  <c r="ES7" s="1"/>
  <c r="ER8"/>
  <c r="ER7" s="1"/>
  <c r="EP8"/>
  <c r="EP7" s="1"/>
  <c r="EP18" s="1"/>
  <c r="EQ28"/>
  <c r="EP28"/>
  <c r="EO17"/>
  <c r="EO21"/>
  <c r="EO26"/>
  <c r="EO16"/>
  <c r="EO7" s="1"/>
  <c r="EQ8"/>
  <c r="EQ7" s="1"/>
  <c r="EM8"/>
  <c r="EM7" s="1"/>
  <c r="EL28"/>
  <c r="EJ17"/>
  <c r="EJ21"/>
  <c r="EJ26"/>
  <c r="EK8"/>
  <c r="EK7" s="1"/>
  <c r="EK18" s="1"/>
  <c r="EJ16"/>
  <c r="EJ7" s="1"/>
  <c r="EL8"/>
  <c r="EL7" s="1"/>
  <c r="ED8"/>
  <c r="ED7" s="1"/>
  <c r="ED18" s="1"/>
  <c r="EB28"/>
  <c r="EA20"/>
  <c r="DY8"/>
  <c r="DY7" s="1"/>
  <c r="DY18" s="1"/>
  <c r="DX8"/>
  <c r="DX7" s="1"/>
  <c r="DX18" s="1"/>
  <c r="DW28"/>
  <c r="DV20"/>
  <c r="DV28" s="1"/>
  <c r="DZ17"/>
  <c r="DZ21"/>
  <c r="DZ26"/>
  <c r="EA8"/>
  <c r="EA7" s="1"/>
  <c r="EA18" s="1"/>
  <c r="DZ16"/>
  <c r="DZ7" s="1"/>
  <c r="DZ18" s="1"/>
  <c r="EB8"/>
  <c r="EB7" s="1"/>
  <c r="DV8"/>
  <c r="DV7" s="1"/>
  <c r="DV18" s="1"/>
  <c r="DU17"/>
  <c r="DU16"/>
  <c r="DU7" s="1"/>
  <c r="DU21"/>
  <c r="DU26"/>
  <c r="DW8"/>
  <c r="DW7" s="1"/>
  <c r="DP21"/>
  <c r="DP17"/>
  <c r="DT8"/>
  <c r="DT7" s="1"/>
  <c r="DS8"/>
  <c r="DS7" s="1"/>
  <c r="DR28"/>
  <c r="DQ20"/>
  <c r="DQ28" s="1"/>
  <c r="DP26"/>
  <c r="DQ8"/>
  <c r="DQ7" s="1"/>
  <c r="DQ18" s="1"/>
  <c r="DP16"/>
  <c r="DP7" s="1"/>
  <c r="DR8"/>
  <c r="DR7" s="1"/>
  <c r="DO8"/>
  <c r="DO7" s="1"/>
  <c r="DO20" s="1"/>
  <c r="DO28" s="1"/>
  <c r="DN8"/>
  <c r="DN7" s="1"/>
  <c r="DM28"/>
  <c r="DL20"/>
  <c r="DL28" s="1"/>
  <c r="DK17"/>
  <c r="DK21"/>
  <c r="DK26"/>
  <c r="DL8"/>
  <c r="DL7" s="1"/>
  <c r="DL18" s="1"/>
  <c r="DK14"/>
  <c r="DK15"/>
  <c r="DK16"/>
  <c r="DM8"/>
  <c r="DM7" s="1"/>
  <c r="DJ8"/>
  <c r="DJ7" s="1"/>
  <c r="DJ18" s="1"/>
  <c r="DI8"/>
  <c r="DI7" s="1"/>
  <c r="DI18" s="1"/>
  <c r="DI20"/>
  <c r="DI28" s="1"/>
  <c r="DH28"/>
  <c r="DG20"/>
  <c r="DG28" s="1"/>
  <c r="DF17"/>
  <c r="DF21"/>
  <c r="DF27"/>
  <c r="DF26"/>
  <c r="DF25"/>
  <c r="DF24"/>
  <c r="DF23"/>
  <c r="DF19"/>
  <c r="DG8"/>
  <c r="DG7" s="1"/>
  <c r="DG18" s="1"/>
  <c r="DF14"/>
  <c r="DF15"/>
  <c r="DF16"/>
  <c r="DH8"/>
  <c r="DH7" s="1"/>
  <c r="CZ8"/>
  <c r="CZ7" s="1"/>
  <c r="CZ18" s="1"/>
  <c r="CY8"/>
  <c r="CY7" s="1"/>
  <c r="CY20" s="1"/>
  <c r="CY28" s="1"/>
  <c r="BT8"/>
  <c r="BT7" s="1"/>
  <c r="BT20" s="1"/>
  <c r="BO8"/>
  <c r="BO7" s="1"/>
  <c r="BO20" s="1"/>
  <c r="BO28" s="1"/>
  <c r="BJ8"/>
  <c r="BJ7" s="1"/>
  <c r="BJ20" s="1"/>
  <c r="BJ28" s="1"/>
  <c r="BE8"/>
  <c r="BE7" s="1"/>
  <c r="BE20" s="1"/>
  <c r="BE28" s="1"/>
  <c r="AZ8"/>
  <c r="AZ7" s="1"/>
  <c r="AZ20" s="1"/>
  <c r="AZ28" s="1"/>
  <c r="AU8"/>
  <c r="AU7" s="1"/>
  <c r="AU20" s="1"/>
  <c r="AU28" s="1"/>
  <c r="AK8"/>
  <c r="AK7" s="1"/>
  <c r="AK20" s="1"/>
  <c r="AF8"/>
  <c r="AF7" s="1"/>
  <c r="AF20" s="1"/>
  <c r="AF28" s="1"/>
  <c r="AA8"/>
  <c r="AA7" s="1"/>
  <c r="AA20" s="1"/>
  <c r="AA28" s="1"/>
  <c r="Q8"/>
  <c r="Q7" s="1"/>
  <c r="Q20" s="1"/>
  <c r="Q28" s="1"/>
  <c r="L8"/>
  <c r="L7" s="1"/>
  <c r="L20" s="1"/>
  <c r="L28" s="1"/>
  <c r="G8"/>
  <c r="G7" s="1"/>
  <c r="G20" s="1"/>
  <c r="G28" s="1"/>
  <c r="CW20"/>
  <c r="CW28" s="1"/>
  <c r="CX8"/>
  <c r="CX7" s="1"/>
  <c r="CX18" s="1"/>
  <c r="CW8"/>
  <c r="CW7" s="1"/>
  <c r="CW18" s="1"/>
  <c r="CV17"/>
  <c r="CV21"/>
  <c r="CV27"/>
  <c r="CV26"/>
  <c r="CV25"/>
  <c r="CV24"/>
  <c r="CV23"/>
  <c r="CV19"/>
  <c r="CV14"/>
  <c r="CV15"/>
  <c r="CV16"/>
  <c r="DD8"/>
  <c r="DD7" s="1"/>
  <c r="DD18" s="1"/>
  <c r="DE8"/>
  <c r="DE7" s="1"/>
  <c r="DE18" s="1"/>
  <c r="DB8"/>
  <c r="DB7" s="1"/>
  <c r="DB18" s="1"/>
  <c r="DC28"/>
  <c r="DB20"/>
  <c r="DB28" s="1"/>
  <c r="DA17"/>
  <c r="DA21"/>
  <c r="DA27"/>
  <c r="DA26"/>
  <c r="DA25"/>
  <c r="DA24"/>
  <c r="DA23"/>
  <c r="DA19"/>
  <c r="DC8"/>
  <c r="DC7" s="1"/>
  <c r="DA14"/>
  <c r="DA15"/>
  <c r="DA16"/>
  <c r="CU8"/>
  <c r="CU7" s="1"/>
  <c r="CT8"/>
  <c r="CT7"/>
  <c r="CT20" s="1"/>
  <c r="CT28" s="1"/>
  <c r="CR20"/>
  <c r="CR28" s="1"/>
  <c r="CQ17"/>
  <c r="CQ21"/>
  <c r="CQ27"/>
  <c r="CQ26"/>
  <c r="CQ25"/>
  <c r="CQ24"/>
  <c r="CQ23"/>
  <c r="CQ19"/>
  <c r="CS8"/>
  <c r="CS7" s="1"/>
  <c r="CS18" s="1"/>
  <c r="CR8"/>
  <c r="CR7" s="1"/>
  <c r="CR18" s="1"/>
  <c r="CQ14"/>
  <c r="CQ15"/>
  <c r="CQ16"/>
  <c r="CP8"/>
  <c r="CP7" s="1"/>
  <c r="CP20" s="1"/>
  <c r="CP28" s="1"/>
  <c r="CO8"/>
  <c r="CO7" s="1"/>
  <c r="CM20"/>
  <c r="CM28" s="1"/>
  <c r="CL17"/>
  <c r="CL21"/>
  <c r="CL27"/>
  <c r="CL26"/>
  <c r="CL25"/>
  <c r="CL24"/>
  <c r="CL23"/>
  <c r="CL19"/>
  <c r="CN8"/>
  <c r="CN7" s="1"/>
  <c r="CN18" s="1"/>
  <c r="CM8"/>
  <c r="CM7"/>
  <c r="CM18" s="1"/>
  <c r="CL14"/>
  <c r="CL15"/>
  <c r="CL16"/>
  <c r="BI8"/>
  <c r="BI7" s="1"/>
  <c r="BI20" s="1"/>
  <c r="BI28" s="1"/>
  <c r="BK8"/>
  <c r="BK7" s="1"/>
  <c r="BK20" s="1"/>
  <c r="BK28" s="1"/>
  <c r="BL8"/>
  <c r="BL7" s="1"/>
  <c r="BL20" s="1"/>
  <c r="BL28" s="1"/>
  <c r="CA13"/>
  <c r="AR13"/>
  <c r="AR8" s="1"/>
  <c r="AP21"/>
  <c r="AQ21"/>
  <c r="AR21"/>
  <c r="X13"/>
  <c r="X8" s="1"/>
  <c r="H17"/>
  <c r="H8"/>
  <c r="H7" s="1"/>
  <c r="I17"/>
  <c r="I8"/>
  <c r="I7" s="1"/>
  <c r="BW21"/>
  <c r="AT17"/>
  <c r="AJ17"/>
  <c r="AE17"/>
  <c r="Z17"/>
  <c r="P17"/>
  <c r="K17"/>
  <c r="F17"/>
  <c r="AV17"/>
  <c r="AL17"/>
  <c r="AG17"/>
  <c r="AB17"/>
  <c r="R17"/>
  <c r="M17"/>
  <c r="AW17"/>
  <c r="AM17"/>
  <c r="AH17"/>
  <c r="AC17"/>
  <c r="S17"/>
  <c r="N17"/>
  <c r="BR21"/>
  <c r="BR17"/>
  <c r="BM21"/>
  <c r="BM17"/>
  <c r="BH21"/>
  <c r="BH17"/>
  <c r="BC21"/>
  <c r="BC17"/>
  <c r="AX21"/>
  <c r="AX17"/>
  <c r="AS21"/>
  <c r="AI21"/>
  <c r="AD21"/>
  <c r="Y21"/>
  <c r="W21"/>
  <c r="X21"/>
  <c r="V21"/>
  <c r="V17"/>
  <c r="O21"/>
  <c r="J21"/>
  <c r="E21"/>
  <c r="N8"/>
  <c r="N7" s="1"/>
  <c r="S8"/>
  <c r="S7" s="1"/>
  <c r="AC8"/>
  <c r="AC7" s="1"/>
  <c r="AH8"/>
  <c r="AH7" s="1"/>
  <c r="AM8"/>
  <c r="AM7" s="1"/>
  <c r="AW8"/>
  <c r="AW7" s="1"/>
  <c r="BB8"/>
  <c r="BB7" s="1"/>
  <c r="BB20" s="1"/>
  <c r="BB28" s="1"/>
  <c r="BG8"/>
  <c r="BG7" s="1"/>
  <c r="BG20" s="1"/>
  <c r="BG28" s="1"/>
  <c r="BQ8"/>
  <c r="BQ7" s="1"/>
  <c r="BQ20" s="1"/>
  <c r="BQ28" s="1"/>
  <c r="BV8"/>
  <c r="BV7" s="1"/>
  <c r="BV20" s="1"/>
  <c r="CA26"/>
  <c r="AV8"/>
  <c r="AV7" s="1"/>
  <c r="AL8"/>
  <c r="AL7" s="1"/>
  <c r="AG8"/>
  <c r="AG7" s="1"/>
  <c r="AB8"/>
  <c r="AB7" s="1"/>
  <c r="R8"/>
  <c r="R7" s="1"/>
  <c r="M8"/>
  <c r="M7" s="1"/>
  <c r="BU8"/>
  <c r="BU7" s="1"/>
  <c r="BU18" s="1"/>
  <c r="BP8"/>
  <c r="BP7" s="1"/>
  <c r="BP20" s="1"/>
  <c r="BP28" s="1"/>
  <c r="BF8"/>
  <c r="BF7" s="1"/>
  <c r="BF18" s="1"/>
  <c r="BA8"/>
  <c r="BA7" s="1"/>
  <c r="BZ26"/>
  <c r="AT8"/>
  <c r="AT7" s="1"/>
  <c r="AJ8"/>
  <c r="AJ7" s="1"/>
  <c r="AE8"/>
  <c r="AE7" s="1"/>
  <c r="Z8"/>
  <c r="Z7" s="1"/>
  <c r="P8"/>
  <c r="P7" s="1"/>
  <c r="K8"/>
  <c r="K7" s="1"/>
  <c r="F8"/>
  <c r="F7" s="1"/>
  <c r="BS8"/>
  <c r="BS7" s="1"/>
  <c r="BN8"/>
  <c r="BN7" s="1"/>
  <c r="BD8"/>
  <c r="BD7" s="1"/>
  <c r="BD20" s="1"/>
  <c r="BD28" s="1"/>
  <c r="AY8"/>
  <c r="AY7" s="1"/>
  <c r="BZ11"/>
  <c r="BZ8" s="1"/>
  <c r="BX26"/>
  <c r="BZ16"/>
  <c r="CA8"/>
  <c r="CA16"/>
  <c r="BY8"/>
  <c r="BY7" s="1"/>
  <c r="BY18" s="1"/>
  <c r="BX16"/>
  <c r="BX8"/>
  <c r="BX7" s="1"/>
  <c r="BW27"/>
  <c r="BW25"/>
  <c r="BW24"/>
  <c r="BW23"/>
  <c r="BW19"/>
  <c r="BW14"/>
  <c r="BW15"/>
  <c r="BR27"/>
  <c r="BR26"/>
  <c r="BR25"/>
  <c r="BR24"/>
  <c r="BR23"/>
  <c r="BR19"/>
  <c r="BR14"/>
  <c r="BR15"/>
  <c r="BR16"/>
  <c r="BM27"/>
  <c r="BM26"/>
  <c r="BM25"/>
  <c r="BM24"/>
  <c r="BM23"/>
  <c r="BM19"/>
  <c r="BM14"/>
  <c r="BM15"/>
  <c r="BM16"/>
  <c r="BH27"/>
  <c r="BH26"/>
  <c r="BH25"/>
  <c r="BH24"/>
  <c r="BH23"/>
  <c r="BH19"/>
  <c r="BH14"/>
  <c r="BH15"/>
  <c r="BH16"/>
  <c r="BC27"/>
  <c r="BC26"/>
  <c r="BC25"/>
  <c r="BC24"/>
  <c r="BC23"/>
  <c r="BC19"/>
  <c r="BC14"/>
  <c r="BC15"/>
  <c r="BC16"/>
  <c r="AX27"/>
  <c r="AX26"/>
  <c r="AX25"/>
  <c r="AX24"/>
  <c r="AX23"/>
  <c r="AX19"/>
  <c r="AX14"/>
  <c r="AX15"/>
  <c r="AX16"/>
  <c r="AR26"/>
  <c r="AQ26"/>
  <c r="AP26"/>
  <c r="AO26"/>
  <c r="AP11"/>
  <c r="AP8" s="1"/>
  <c r="AP7" s="1"/>
  <c r="AQ11"/>
  <c r="X26"/>
  <c r="W26"/>
  <c r="V26"/>
  <c r="U26"/>
  <c r="V11"/>
  <c r="V8" s="1"/>
  <c r="W11"/>
  <c r="W8" s="1"/>
  <c r="W7" s="1"/>
  <c r="AS27"/>
  <c r="AI27"/>
  <c r="AD27"/>
  <c r="Y27"/>
  <c r="T27"/>
  <c r="O27"/>
  <c r="J27"/>
  <c r="E27"/>
  <c r="AS26"/>
  <c r="AI26"/>
  <c r="AD26"/>
  <c r="Y26"/>
  <c r="O26"/>
  <c r="J26"/>
  <c r="E26"/>
  <c r="AS25"/>
  <c r="AI25"/>
  <c r="AD25"/>
  <c r="Y25"/>
  <c r="T25"/>
  <c r="O25"/>
  <c r="J25"/>
  <c r="E25"/>
  <c r="AS24"/>
  <c r="AI24"/>
  <c r="AD24"/>
  <c r="Y24"/>
  <c r="T24"/>
  <c r="O24"/>
  <c r="J24"/>
  <c r="E24"/>
  <c r="AS23"/>
  <c r="AI23"/>
  <c r="AD23"/>
  <c r="Y23"/>
  <c r="T23"/>
  <c r="O23"/>
  <c r="J23"/>
  <c r="E23"/>
  <c r="AS19"/>
  <c r="AI19"/>
  <c r="AD19"/>
  <c r="Y19"/>
  <c r="T19"/>
  <c r="O19"/>
  <c r="J19"/>
  <c r="E19"/>
  <c r="AS14"/>
  <c r="AS15"/>
  <c r="AS16"/>
  <c r="AR16"/>
  <c r="AQ8"/>
  <c r="AQ16"/>
  <c r="AO8"/>
  <c r="AO16"/>
  <c r="AI16"/>
  <c r="AD16"/>
  <c r="Y16"/>
  <c r="AI14"/>
  <c r="AI15"/>
  <c r="AD14"/>
  <c r="AD15"/>
  <c r="Y14"/>
  <c r="Y15"/>
  <c r="X16"/>
  <c r="W16"/>
  <c r="V16"/>
  <c r="U8"/>
  <c r="U16"/>
  <c r="T14"/>
  <c r="T15"/>
  <c r="O14"/>
  <c r="O15"/>
  <c r="O16"/>
  <c r="L18"/>
  <c r="J14"/>
  <c r="J15"/>
  <c r="J16"/>
  <c r="E14"/>
  <c r="E15"/>
  <c r="E7" s="1"/>
  <c r="E16"/>
  <c r="CK8"/>
  <c r="CK7" s="1"/>
  <c r="CJ8"/>
  <c r="CI8"/>
  <c r="CI7" s="1"/>
  <c r="CH8"/>
  <c r="CF8"/>
  <c r="CE8"/>
  <c r="CE7" s="1"/>
  <c r="CD8"/>
  <c r="CD7" s="1"/>
  <c r="CC8"/>
  <c r="CC7" s="1"/>
  <c r="CJ7"/>
  <c r="CH7"/>
  <c r="CG7"/>
  <c r="CF7"/>
  <c r="CB7"/>
  <c r="O6"/>
  <c r="P6" s="1"/>
  <c r="Q6" s="1"/>
  <c r="R6" s="1"/>
  <c r="S6" s="1"/>
  <c r="E6"/>
  <c r="F6" s="1"/>
  <c r="G6" s="1"/>
  <c r="H6" s="1"/>
  <c r="I6" s="1"/>
  <c r="B1"/>
  <c r="A1"/>
  <c r="I18" l="1"/>
  <c r="U7"/>
  <c r="AE20"/>
  <c r="AE28" s="1"/>
  <c r="AM20"/>
  <c r="AM28" s="1"/>
  <c r="BC28"/>
  <c r="DK28"/>
  <c r="DY20"/>
  <c r="DY28" s="1"/>
  <c r="ED20"/>
  <c r="ED28" s="1"/>
  <c r="F20"/>
  <c r="F28" s="1"/>
  <c r="AB20"/>
  <c r="AB28" s="1"/>
  <c r="BC7"/>
  <c r="BC18" s="1"/>
  <c r="R18"/>
  <c r="DP18"/>
  <c r="Y7"/>
  <c r="AI7"/>
  <c r="AR7"/>
  <c r="DF7"/>
  <c r="DF18" s="1"/>
  <c r="EE28"/>
  <c r="DS20"/>
  <c r="DS28" s="1"/>
  <c r="DS18"/>
  <c r="X7"/>
  <c r="DU28"/>
  <c r="T16"/>
  <c r="V7"/>
  <c r="V18" s="1"/>
  <c r="AX28"/>
  <c r="BH28"/>
  <c r="BR28"/>
  <c r="AR17"/>
  <c r="AR18" s="1"/>
  <c r="BM28"/>
  <c r="AN21"/>
  <c r="DZ28"/>
  <c r="BA20"/>
  <c r="BA28" s="1"/>
  <c r="BA18"/>
  <c r="N20"/>
  <c r="N28" s="1"/>
  <c r="N18"/>
  <c r="BW16"/>
  <c r="BW7" s="1"/>
  <c r="U17"/>
  <c r="EU7"/>
  <c r="EU18" s="1"/>
  <c r="ET17"/>
  <c r="ET28" s="1"/>
  <c r="AD7"/>
  <c r="AN16"/>
  <c r="AN7" s="1"/>
  <c r="AQ7"/>
  <c r="CA7"/>
  <c r="S20"/>
  <c r="AV20"/>
  <c r="AV28" s="1"/>
  <c r="AO17"/>
  <c r="CQ7"/>
  <c r="CQ18" s="1"/>
  <c r="CQ28"/>
  <c r="DA28"/>
  <c r="DJ20"/>
  <c r="DJ28" s="1"/>
  <c r="DK7"/>
  <c r="DK18" s="1"/>
  <c r="DP28"/>
  <c r="AX7"/>
  <c r="AX18" s="1"/>
  <c r="BH7"/>
  <c r="BH18" s="1"/>
  <c r="BW26"/>
  <c r="AQ17"/>
  <c r="F18"/>
  <c r="O7"/>
  <c r="T7"/>
  <c r="AF18"/>
  <c r="AN26"/>
  <c r="BM7"/>
  <c r="BM18" s="1"/>
  <c r="BZ7"/>
  <c r="I20"/>
  <c r="I28" s="1"/>
  <c r="CY18"/>
  <c r="DF28"/>
  <c r="DU18"/>
  <c r="EO28"/>
  <c r="AA18"/>
  <c r="BG18"/>
  <c r="BF20"/>
  <c r="BF28" s="1"/>
  <c r="BU20"/>
  <c r="BU28" s="1"/>
  <c r="R20"/>
  <c r="R28" s="1"/>
  <c r="AV18"/>
  <c r="O17"/>
  <c r="O28" s="1"/>
  <c r="AS17"/>
  <c r="AS28" s="1"/>
  <c r="AD17"/>
  <c r="AD28" s="1"/>
  <c r="J17"/>
  <c r="J28" s="1"/>
  <c r="DE20"/>
  <c r="DE28" s="1"/>
  <c r="AM18"/>
  <c r="AC18"/>
  <c r="BI18"/>
  <c r="P20"/>
  <c r="AH20"/>
  <c r="AH28" s="1"/>
  <c r="E17"/>
  <c r="E28" s="1"/>
  <c r="Y6"/>
  <c r="Z6" s="1"/>
  <c r="AA6" s="1"/>
  <c r="AB6" s="1"/>
  <c r="AC6" s="1"/>
  <c r="AD6" s="1"/>
  <c r="AE6" s="1"/>
  <c r="AF6" s="1"/>
  <c r="AG6" s="1"/>
  <c r="AH6" s="1"/>
  <c r="AI6" s="1"/>
  <c r="AJ6" s="1"/>
  <c r="AK6" s="1"/>
  <c r="AL6" s="1"/>
  <c r="AM6" s="1"/>
  <c r="T6"/>
  <c r="U6" s="1"/>
  <c r="V6" s="1"/>
  <c r="W6" s="1"/>
  <c r="X6" s="1"/>
  <c r="BX17"/>
  <c r="BX18" s="1"/>
  <c r="E18"/>
  <c r="P18"/>
  <c r="AG18"/>
  <c r="BB18"/>
  <c r="BO18"/>
  <c r="AG20"/>
  <c r="AG28" s="1"/>
  <c r="CT18"/>
  <c r="G18"/>
  <c r="Q18"/>
  <c r="AH18"/>
  <c r="AK18"/>
  <c r="BD18"/>
  <c r="BQ18"/>
  <c r="K20"/>
  <c r="K28" s="1"/>
  <c r="AW20"/>
  <c r="AW28" s="1"/>
  <c r="AC20"/>
  <c r="AC28" s="1"/>
  <c r="H20"/>
  <c r="H28" s="1"/>
  <c r="H18"/>
  <c r="S28"/>
  <c r="BL18"/>
  <c r="BT18"/>
  <c r="AJ20"/>
  <c r="AJ28" s="1"/>
  <c r="M20"/>
  <c r="M28" s="1"/>
  <c r="AL20"/>
  <c r="DD20"/>
  <c r="DD28" s="1"/>
  <c r="V20"/>
  <c r="V28" s="1"/>
  <c r="DX20"/>
  <c r="DX28" s="1"/>
  <c r="ES18"/>
  <c r="ES20"/>
  <c r="ES28" s="1"/>
  <c r="ER20"/>
  <c r="ER28" s="1"/>
  <c r="ER18"/>
  <c r="EO18"/>
  <c r="EX7"/>
  <c r="BT28"/>
  <c r="BY20"/>
  <c r="AS7"/>
  <c r="BN18"/>
  <c r="BN20"/>
  <c r="BN28" s="1"/>
  <c r="J7"/>
  <c r="AO7"/>
  <c r="T26"/>
  <c r="BR7"/>
  <c r="BR18" s="1"/>
  <c r="AY18"/>
  <c r="AY20"/>
  <c r="AY28" s="1"/>
  <c r="BS20"/>
  <c r="BS18"/>
  <c r="BV28"/>
  <c r="Z20"/>
  <c r="Z28" s="1"/>
  <c r="Z18"/>
  <c r="AT18"/>
  <c r="AT20"/>
  <c r="AT28" s="1"/>
  <c r="AP20"/>
  <c r="AP28" s="1"/>
  <c r="AK28"/>
  <c r="BP18"/>
  <c r="CA17"/>
  <c r="CL7"/>
  <c r="CL18" s="1"/>
  <c r="CU18"/>
  <c r="CU20"/>
  <c r="CU28" s="1"/>
  <c r="EM18"/>
  <c r="EM20"/>
  <c r="EM28" s="1"/>
  <c r="ET26"/>
  <c r="M18"/>
  <c r="AE18"/>
  <c r="AJ18"/>
  <c r="AW18"/>
  <c r="BV18"/>
  <c r="T21"/>
  <c r="Y17"/>
  <c r="Y28" s="1"/>
  <c r="CP18"/>
  <c r="CL28"/>
  <c r="CO20"/>
  <c r="CO28" s="1"/>
  <c r="CO18"/>
  <c r="DA7"/>
  <c r="DA18" s="1"/>
  <c r="CV7"/>
  <c r="CV18" s="1"/>
  <c r="CV28"/>
  <c r="DT18"/>
  <c r="DT20"/>
  <c r="DT28" s="1"/>
  <c r="EW7"/>
  <c r="EW18" s="1"/>
  <c r="ET16"/>
  <c r="ET7" s="1"/>
  <c r="ET18" s="1"/>
  <c r="K18"/>
  <c r="S18"/>
  <c r="AB18"/>
  <c r="AL18"/>
  <c r="BK18"/>
  <c r="X17"/>
  <c r="W17"/>
  <c r="W18" s="1"/>
  <c r="BZ17"/>
  <c r="AI17"/>
  <c r="CZ20"/>
  <c r="CZ28" s="1"/>
  <c r="DO18"/>
  <c r="DN20"/>
  <c r="DN28" s="1"/>
  <c r="DN18"/>
  <c r="EJ18"/>
  <c r="EJ28"/>
  <c r="EU20"/>
  <c r="EU28" s="1"/>
  <c r="EN18"/>
  <c r="EN20"/>
  <c r="EN28" s="1"/>
  <c r="EH18"/>
  <c r="EI18"/>
  <c r="EA28"/>
  <c r="EC8"/>
  <c r="EC7" s="1"/>
  <c r="EC18" s="1"/>
  <c r="U18" l="1"/>
  <c r="AD18"/>
  <c r="X18"/>
  <c r="AQ18"/>
  <c r="AI18"/>
  <c r="AS18"/>
  <c r="U20"/>
  <c r="U28" s="1"/>
  <c r="CA18"/>
  <c r="P28"/>
  <c r="J18"/>
  <c r="X20"/>
  <c r="X28" s="1"/>
  <c r="AO18"/>
  <c r="BZ20"/>
  <c r="BZ28" s="1"/>
  <c r="O18"/>
  <c r="W20"/>
  <c r="W28" s="1"/>
  <c r="BW17"/>
  <c r="BW28" s="1"/>
  <c r="AQ20"/>
  <c r="AQ28" s="1"/>
  <c r="AL28"/>
  <c r="CA20"/>
  <c r="CA28" s="1"/>
  <c r="AR20"/>
  <c r="AR28" s="1"/>
  <c r="EX20"/>
  <c r="EX28" s="1"/>
  <c r="EX18"/>
  <c r="BZ18"/>
  <c r="Y18"/>
  <c r="EW20"/>
  <c r="EW28" s="1"/>
  <c r="BS28"/>
  <c r="BX20"/>
  <c r="BX28" s="1"/>
  <c r="AI28"/>
  <c r="AN17"/>
  <c r="T17"/>
  <c r="AO20"/>
  <c r="AO28" s="1"/>
  <c r="EC20"/>
  <c r="EC28" s="1"/>
  <c r="CN20"/>
  <c r="BY28"/>
  <c r="BW18" l="1"/>
  <c r="T28"/>
  <c r="T18"/>
  <c r="CN28"/>
  <c r="CS20"/>
  <c r="AN28"/>
  <c r="AN18"/>
  <c r="CS28" l="1"/>
  <c r="CX20"/>
  <c r="CX28" s="1"/>
</calcChain>
</file>

<file path=xl/sharedStrings.xml><?xml version="1.0" encoding="utf-8"?>
<sst xmlns="http://schemas.openxmlformats.org/spreadsheetml/2006/main" count="1058" uniqueCount="435">
  <si>
    <t>Таблица № П1.4.</t>
  </si>
  <si>
    <t>Баланс электрической энергии по сетям ВН, СН1, СН2, и НН</t>
  </si>
  <si>
    <t>млн. кВтч</t>
  </si>
  <si>
    <t>№ п.п.</t>
  </si>
  <si>
    <t>Показатели</t>
  </si>
  <si>
    <t xml:space="preserve"> январь 2010</t>
  </si>
  <si>
    <t xml:space="preserve"> февраль 2010</t>
  </si>
  <si>
    <t xml:space="preserve"> март 2010</t>
  </si>
  <si>
    <t>1 квартал</t>
  </si>
  <si>
    <t>2 квартал 2010</t>
  </si>
  <si>
    <t>2010 годовой</t>
  </si>
  <si>
    <t>2011 годовой</t>
  </si>
  <si>
    <t>Всего</t>
  </si>
  <si>
    <t>ВН</t>
  </si>
  <si>
    <t>СН1</t>
  </si>
  <si>
    <t>СН2</t>
  </si>
  <si>
    <t>НН</t>
  </si>
  <si>
    <t>1.</t>
  </si>
  <si>
    <t xml:space="preserve">Поступление эл.энергии в сеть , ВСЕГО </t>
  </si>
  <si>
    <t>L1</t>
  </si>
  <si>
    <t>МКВТЧ</t>
  </si>
  <si>
    <t>1.1.</t>
  </si>
  <si>
    <t>из смежной сети, всего</t>
  </si>
  <si>
    <t>L1.1</t>
  </si>
  <si>
    <t xml:space="preserve">    в том числе из сети</t>
  </si>
  <si>
    <t>МСК</t>
  </si>
  <si>
    <t>L1.1.1</t>
  </si>
  <si>
    <t>L1.1.2</t>
  </si>
  <si>
    <t>L1.1.3</t>
  </si>
  <si>
    <t>L1.1.4</t>
  </si>
  <si>
    <t>1.2.</t>
  </si>
  <si>
    <t xml:space="preserve">от электростанций ПЭ </t>
  </si>
  <si>
    <t>L1.2</t>
  </si>
  <si>
    <t>1.3.</t>
  </si>
  <si>
    <t>от других поставщиков (в т.ч. с оптового рынка)</t>
  </si>
  <si>
    <t>L1.3</t>
  </si>
  <si>
    <t>1.4.</t>
  </si>
  <si>
    <t xml:space="preserve">поступление эл. энергии от других организаций </t>
  </si>
  <si>
    <t>L1.4</t>
  </si>
  <si>
    <t>2.</t>
  </si>
  <si>
    <t xml:space="preserve">Потери электроэнергии в сети </t>
  </si>
  <si>
    <t>L2</t>
  </si>
  <si>
    <t>то же в % (п.1.1/п.1.3)</t>
  </si>
  <si>
    <t>L2.1</t>
  </si>
  <si>
    <t>ПРЦ</t>
  </si>
  <si>
    <t>3.</t>
  </si>
  <si>
    <t>Расход электроэнергии на произв и хознужды</t>
  </si>
  <si>
    <t>L3</t>
  </si>
  <si>
    <t>4.</t>
  </si>
  <si>
    <t xml:space="preserve">Полезный отпуск из сети </t>
  </si>
  <si>
    <t>L4</t>
  </si>
  <si>
    <t>4.1.</t>
  </si>
  <si>
    <t>L4.1</t>
  </si>
  <si>
    <t>из них:</t>
  </si>
  <si>
    <t>потребителям, присоединенным к центру питания на генераторном напряжении</t>
  </si>
  <si>
    <t>L4.1.1</t>
  </si>
  <si>
    <t>потребителям присоединенным к сетям МСК (последняя миля)</t>
  </si>
  <si>
    <t>L4.1.2</t>
  </si>
  <si>
    <t>4.2.</t>
  </si>
  <si>
    <t>потребителям оптового рынка</t>
  </si>
  <si>
    <t>L4.2</t>
  </si>
  <si>
    <t>4.3.</t>
  </si>
  <si>
    <t>L4.3</t>
  </si>
  <si>
    <t>4.4.</t>
  </si>
  <si>
    <t>сальдо переток в сопредельные регионы</t>
  </si>
  <si>
    <t>L4.4</t>
  </si>
  <si>
    <t>5.</t>
  </si>
  <si>
    <t>проверка</t>
  </si>
  <si>
    <t>L5</t>
  </si>
  <si>
    <t>услуги по передаче электроэнергии</t>
  </si>
  <si>
    <t xml:space="preserve">в т.ч. собственное потребление </t>
  </si>
  <si>
    <t>мощность январь 2012</t>
  </si>
  <si>
    <t>мощность февраль 2012</t>
  </si>
  <si>
    <t>мощность март 2012</t>
  </si>
  <si>
    <t>мощность  апрель 2012</t>
  </si>
  <si>
    <t>мощность  май 2012</t>
  </si>
  <si>
    <t>мощность  ИЮНЬ 2012</t>
  </si>
  <si>
    <t>мощность  ИЮЛЬ 2012</t>
  </si>
  <si>
    <t>мощность  АВГУСТ 2012</t>
  </si>
  <si>
    <t>мощность  СЕНТЯБРЬ 2012</t>
  </si>
  <si>
    <t>мощность  ОКТЯБРЬ 2012</t>
  </si>
  <si>
    <t>мощность  НОЯБРЬ 2012</t>
  </si>
  <si>
    <t>мощность  ДЕКАБРЬ 2012</t>
  </si>
  <si>
    <t>Всего потерь</t>
  </si>
  <si>
    <t>Норм потери в ЛЭП и гол.тр.</t>
  </si>
  <si>
    <t>Потери в собственных сетях</t>
  </si>
  <si>
    <t>Цена без НДС</t>
  </si>
  <si>
    <t>янв</t>
  </si>
  <si>
    <t>фев</t>
  </si>
  <si>
    <t>март</t>
  </si>
  <si>
    <t>апр</t>
  </si>
  <si>
    <t>май</t>
  </si>
  <si>
    <t>июнь</t>
  </si>
  <si>
    <t>июль</t>
  </si>
  <si>
    <t>авг</t>
  </si>
  <si>
    <t>скт</t>
  </si>
  <si>
    <t>окт</t>
  </si>
  <si>
    <t>ноя</t>
  </si>
  <si>
    <t>дек</t>
  </si>
  <si>
    <t>Итого</t>
  </si>
  <si>
    <t xml:space="preserve">     наименование</t>
  </si>
  <si>
    <t>вид ремонта</t>
  </si>
  <si>
    <t xml:space="preserve">   оборудования и </t>
  </si>
  <si>
    <t>ед.изм.</t>
  </si>
  <si>
    <t>месяц</t>
  </si>
  <si>
    <t xml:space="preserve">         </t>
  </si>
  <si>
    <t xml:space="preserve">          сетей</t>
  </si>
  <si>
    <t>январь</t>
  </si>
  <si>
    <t>февраль</t>
  </si>
  <si>
    <t>апрель</t>
  </si>
  <si>
    <t>август</t>
  </si>
  <si>
    <t>сентябрь</t>
  </si>
  <si>
    <t>октябрь</t>
  </si>
  <si>
    <t>ноябрь</t>
  </si>
  <si>
    <t>декабрь</t>
  </si>
  <si>
    <t>ИТОГО</t>
  </si>
  <si>
    <t>выключатель 110 кВ</t>
  </si>
  <si>
    <t>текущий</t>
  </si>
  <si>
    <t>шт</t>
  </si>
  <si>
    <t xml:space="preserve"> -</t>
  </si>
  <si>
    <t>выключатель 220 кВ</t>
  </si>
  <si>
    <t>выключатель масляный  6 кВ</t>
  </si>
  <si>
    <t>ВН-6 кВ</t>
  </si>
  <si>
    <t>РВ, РВз - 6 кВ</t>
  </si>
  <si>
    <t>трансформатор силовой 110 кВ</t>
  </si>
  <si>
    <t>трансформатор силовой 220 кВ</t>
  </si>
  <si>
    <t>разъеденитель 220 кВ</t>
  </si>
  <si>
    <t xml:space="preserve"> - </t>
  </si>
  <si>
    <t>реактор 6 кВ / 35 кВ</t>
  </si>
  <si>
    <t>рубильник 0,4 кВ</t>
  </si>
  <si>
    <t>автоматический выключатель 0,4 кВ</t>
  </si>
  <si>
    <t>-</t>
  </si>
  <si>
    <t>разъеденитель         КЗ-110 кВ</t>
  </si>
  <si>
    <t>трансформатор          6-10 кВ / 35 кВ</t>
  </si>
  <si>
    <t>№</t>
  </si>
  <si>
    <t>кол-во заявок</t>
  </si>
  <si>
    <t>наименование участка эл.сети, напряжение, кВ</t>
  </si>
  <si>
    <t>наименование абонента</t>
  </si>
  <si>
    <t>№ договора на технологическое присоединение, дата заключения</t>
  </si>
  <si>
    <t>стоимость по договору, руб</t>
  </si>
  <si>
    <t>(без НДС)</t>
  </si>
  <si>
    <t>аннулированные заявки на технологические присоединения</t>
  </si>
  <si>
    <t xml:space="preserve">ГПП-2 «Северская» 110/6 кВ </t>
  </si>
  <si>
    <t>РУ-6кВ</t>
  </si>
  <si>
    <t>ЗАО «Компания «Пиастрелла»</t>
  </si>
  <si>
    <t>3200 кВт</t>
  </si>
  <si>
    <t>117/5-106/1301 от 27.07.2012</t>
  </si>
  <si>
    <t>Сведения о поданных заявках на технологическое присоединение в сетях ОАО «СТЗ» на 1 марта 2013 года</t>
  </si>
  <si>
    <t>Баланс электрической мощности по сетям ВН, СН1, СН2, и НН</t>
  </si>
  <si>
    <t>2012 годовой</t>
  </si>
  <si>
    <t xml:space="preserve">в т.ч. собственным потребителям </t>
  </si>
  <si>
    <t>сальдо переток в другие организации</t>
  </si>
  <si>
    <t>МКВТ</t>
  </si>
  <si>
    <t>Расчёт технологического расхода электрической энергии (потерь) в электрических сетях</t>
  </si>
  <si>
    <t>Условно-постоянные потери</t>
  </si>
  <si>
    <t>МКВтч</t>
  </si>
  <si>
    <t>Потери электроэнергии в шунтирующих реакторах (ШР)и соединительных проводах и сборных шинах распределительных устройств подстанций (СППС)</t>
  </si>
  <si>
    <t>Потери электроэнергии в синхронных компенсаторах</t>
  </si>
  <si>
    <t>Потери электроэнергии в статических компенсирующих устройствах - батареях статических конденсаторов (БК) и статических тиристорных компенсаторах (СТК)</t>
  </si>
  <si>
    <t>Потери электроэнергии в вентильных разрядниках (РВ), ограничителях перенапряжений (ОПН), измерительных трансформаторах тока (ТТ)и напряжения (ТН) и устройствах присоединения ВЧ связи (УПВЧ)</t>
  </si>
  <si>
    <t>L1.5</t>
  </si>
  <si>
    <t>Потери электроэнергии на корону</t>
  </si>
  <si>
    <t>L1.6</t>
  </si>
  <si>
    <t>Потери электроэнергии от токов утечки по изоляторам воздушных линий</t>
  </si>
  <si>
    <t>L1.7</t>
  </si>
  <si>
    <t>Расход электроэнергии на плавку гололеда</t>
  </si>
  <si>
    <t>L1.8</t>
  </si>
  <si>
    <t>Потери электроэнергии в изоляции силовых кабелей</t>
  </si>
  <si>
    <t>L1.9</t>
  </si>
  <si>
    <t>Расход электроэнергии на собственные нужды (СН) подстанций</t>
  </si>
  <si>
    <t>L1.10</t>
  </si>
  <si>
    <t>Условно переменные потери</t>
  </si>
  <si>
    <t>Нагрузочные потери электроэнергии</t>
  </si>
  <si>
    <t>Потери электроэнергии   обусловленные допустимой    погрешностью    системы учета    электроэнергии</t>
  </si>
  <si>
    <t>Итого:</t>
  </si>
  <si>
    <t>План ремонта оборудования и сетей ОАО "СТЗ" на  2014 год.</t>
  </si>
  <si>
    <t>Мощность  присоединенная  (максимальная по заявке) (кВт)</t>
  </si>
  <si>
    <t>стандартизированная ставки на покрытие расходов на технологическое присоединение С1 = 5 руб за 1 кВт (без НДС)</t>
  </si>
  <si>
    <t>ГПП-2 «Северская» 10/6 кВ РУ-6 кВ</t>
  </si>
  <si>
    <t>ЗАО «Уралчермет»</t>
  </si>
  <si>
    <t>2000 кВт</t>
  </si>
  <si>
    <t>117/5-106/1348 от 13.08.2013</t>
  </si>
  <si>
    <t>Сведения об общей пропускной способности сетей ОАО «СТЗ»</t>
  </si>
  <si>
    <t>№ п/п</t>
  </si>
  <si>
    <t>Центр питания</t>
  </si>
  <si>
    <t>Присоединенная мощность, МВА</t>
  </si>
  <si>
    <t>Максимальная мощность, МВт</t>
  </si>
  <si>
    <t xml:space="preserve">Фактическая нагрузка, кВт </t>
  </si>
  <si>
    <t>Резерв мощности завода, кВт</t>
  </si>
  <si>
    <t>Свободная мощность для технологического присоединения, кВт (с учетом поданных заявок)</t>
  </si>
  <si>
    <t>СН-2</t>
  </si>
  <si>
    <t>ПС 220 кВ СТЗ 220/35/10 кВ</t>
  </si>
  <si>
    <t>ГПП-1 «Агат» 110/6 кВ</t>
  </si>
  <si>
    <t>2х40</t>
  </si>
  <si>
    <t>ГПП-2 «Северская» 110/6 кВ</t>
  </si>
  <si>
    <t>ГПП-4 «Комплекс» 110/10 кВ</t>
  </si>
  <si>
    <t>ПС № 3  6 кВ</t>
  </si>
  <si>
    <t>ПС ЦРП  6 кВ</t>
  </si>
  <si>
    <t>ПС Литейная  6 кВ</t>
  </si>
  <si>
    <t>на 1 марта   2014 года</t>
  </si>
  <si>
    <t>Затраты на потери 2013 год</t>
  </si>
  <si>
    <t>мощность  ГОДОВОЙ 2013</t>
  </si>
  <si>
    <t xml:space="preserve"> январь 2013</t>
  </si>
  <si>
    <t xml:space="preserve"> февраль 2013</t>
  </si>
  <si>
    <t xml:space="preserve"> март 2013</t>
  </si>
  <si>
    <t>2 квартал 2013</t>
  </si>
  <si>
    <t>1 Полугодие 2013</t>
  </si>
  <si>
    <t>3 квартал 2013</t>
  </si>
  <si>
    <t>4 квартал 2013</t>
  </si>
  <si>
    <t>2013 годовой</t>
  </si>
  <si>
    <t>ед. измерения</t>
  </si>
  <si>
    <t>годовой 2013</t>
  </si>
  <si>
    <t xml:space="preserve">Потери электроэнергии холостого хода в силовом
трансформаторе   (автотрансформаторе) </t>
  </si>
  <si>
    <t>годовой2014 план</t>
  </si>
  <si>
    <t>1.Затраты на покупку потерь 13 172,477 т.кВт.ч составили 27 311 642,95 руб. без НДС</t>
  </si>
  <si>
    <t>3. Затраты на покупку потерь в собственных сетях 8 395,459 т.кВт.ч составили 17 419 942,88 руб.</t>
  </si>
  <si>
    <t>2.Затраты на покупку потерь 4 777,018 т.кВт.ч (в ЛЭП и трансформаторах) при осуществлении расчётов за эл.энергию составили 9 891 700,07 руб. без НДС</t>
  </si>
  <si>
    <t>ПФКТ</t>
  </si>
  <si>
    <t>ПЛАН</t>
  </si>
  <si>
    <t>РЭК</t>
  </si>
  <si>
    <t>1</t>
  </si>
  <si>
    <t>3</t>
  </si>
  <si>
    <t>1.1</t>
  </si>
  <si>
    <t>1.2</t>
  </si>
  <si>
    <t>1.3</t>
  </si>
  <si>
    <t>1.4</t>
  </si>
  <si>
    <t>1.5</t>
  </si>
  <si>
    <t>1.6</t>
  </si>
  <si>
    <t>1.7</t>
  </si>
  <si>
    <t>1.8</t>
  </si>
  <si>
    <t>1.9</t>
  </si>
  <si>
    <t>1.10</t>
  </si>
  <si>
    <t>2.1</t>
  </si>
  <si>
    <t>ГПП-2 «Северская» 110/6 кВ РУ-6 кВ</t>
  </si>
  <si>
    <t>Перечень</t>
  </si>
  <si>
    <t xml:space="preserve">мероприятий по снижению размеров потерь </t>
  </si>
  <si>
    <t xml:space="preserve">в сетях электроснабжения ОАО «СТЗ» </t>
  </si>
  <si>
    <t>на 2014г.</t>
  </si>
  <si>
    <t>наименование мероприятия</t>
  </si>
  <si>
    <t>срок  исполнения</t>
  </si>
  <si>
    <t>источники финансирования</t>
  </si>
  <si>
    <t>Мероприятия отсутствуют</t>
  </si>
  <si>
    <t>2011 г.</t>
  </si>
  <si>
    <t>2012 г.</t>
  </si>
  <si>
    <t>2013 г.</t>
  </si>
  <si>
    <t>2014 г.</t>
  </si>
  <si>
    <t>Гроза</t>
  </si>
  <si>
    <t>ВМ яч. 9 ф. Поселок отключился от З.З. и МТЗ. На ВЛ-6кВ ф.Поселок , оп.36 отгорел провод фаза А; обрыв провода фаза В пролет между опорами 28-29.</t>
  </si>
  <si>
    <t>ВМ яч.54 ф.2 Пиастрелла отлючился от МТЗ и З.З. (На ПС «Пиастрелла» неисправен Т-1 КТП-3). От посадки напряжения на ЦРВ отключились двиг.1.2,3. Причина – авария в сетях потребителя.</t>
  </si>
  <si>
    <t>Нагрузка переведена на резервные линии</t>
  </si>
  <si>
    <t xml:space="preserve">На ГПП-1 отключился ввод-1, сработала защита реактора 1 с.ш. </t>
  </si>
  <si>
    <t>ПС № 3 яч. 17 ф. 2 КП-1</t>
  </si>
  <si>
    <t>На ПС № 3 аварийно отключился СМВ яч. 25 II – III с.ш.</t>
  </si>
  <si>
    <t>На ПС № 3 аварийно отключился СМВ. Отключился ВМ яч. 17 ф.2 КП-1. Причина повреждение КЛ-6 кВ от ПС № 3 до КП-1 (КЛ на балансе Облкоммунэнерго).</t>
  </si>
  <si>
    <t>организация</t>
  </si>
  <si>
    <t>Дата и время отключения</t>
  </si>
  <si>
    <t>Дата и время включения</t>
  </si>
  <si>
    <t>Причина аварии</t>
  </si>
  <si>
    <t>мероприятия по устранению аварии</t>
  </si>
  <si>
    <t>Подстанция, наименование фидера</t>
  </si>
  <si>
    <t xml:space="preserve">май </t>
  </si>
  <si>
    <t>ПС "Цементная" ячейка №1 Фидер "Хлебозавод"</t>
  </si>
  <si>
    <t>ОАО Газпромнефть-Урал (Арендатор ИП Гарагашев)</t>
  </si>
  <si>
    <t>Фермерское хозяйство "ЯК"</t>
  </si>
  <si>
    <t>17.06.2013 в 9-20</t>
  </si>
  <si>
    <t>18.06.2013 в 11-00</t>
  </si>
  <si>
    <t>время простоя, час</t>
  </si>
  <si>
    <t xml:space="preserve">Строительная организация при выполнении работ порвала КЛ-6 кВ от ПС «Цементная» до опоры  № 1 ВЛ-6 кВ </t>
  </si>
  <si>
    <t>ПС № 3, яч. 9 фид. Поселок</t>
  </si>
  <si>
    <t>07.07.2013 в 13-45</t>
  </si>
  <si>
    <t>07.07.2013 в 15-47</t>
  </si>
  <si>
    <t>Информация об аварийных отключениях за 2013 год</t>
  </si>
  <si>
    <t>ОАО "Полевская коммунальная компания"</t>
  </si>
  <si>
    <t>ПС ЦРВ, двиг. 1, 2, 3</t>
  </si>
  <si>
    <t>ОАО "КриоГаз"</t>
  </si>
  <si>
    <t>12.07.2013 в 15-58</t>
  </si>
  <si>
    <t>Авария в сети потребителя</t>
  </si>
  <si>
    <t>23.07.2013 в 14-45</t>
  </si>
  <si>
    <t>23.07.2013 в 21-30</t>
  </si>
  <si>
    <t>23.07.2013 в 22-07</t>
  </si>
  <si>
    <t>23.07.2013 в 22-55</t>
  </si>
  <si>
    <t>"Земля" в сети 6 кВ 1 с.ш. При отыскании "земли" отключили ВМ яч. 9 ф. Поселок -"земля" исчезла</t>
  </si>
  <si>
    <t>ПС "№ 3, яч. 9 фид. Поселок</t>
  </si>
  <si>
    <t>24.07.2013 в 10-19</t>
  </si>
  <si>
    <t>24.07.2013 в 15-17</t>
  </si>
  <si>
    <t>ЦРВ двиг. 1, 2, 3</t>
  </si>
  <si>
    <t>16.08.2013 в 18-44</t>
  </si>
  <si>
    <t>18.08.2013 в 0-23</t>
  </si>
  <si>
    <t>ГПП-2 "Северская" яч. 54 ф.2 Пиастрелла</t>
  </si>
  <si>
    <t>ЗАО "Компания "Пиастрелла"</t>
  </si>
  <si>
    <t>06.09.2013 в 5-29</t>
  </si>
  <si>
    <t>06.09.2013 в 17-10</t>
  </si>
  <si>
    <t>06.09.2013 двиг. 1 - 07-25, двиг. 2 - 08-05, двиг. 3 - 14-00</t>
  </si>
  <si>
    <t>Гроза, авария в сети потребителя</t>
  </si>
  <si>
    <t>ГПП-1 "Агат" яч. 34-2 ф. КП-3</t>
  </si>
  <si>
    <t>25.11.2013 в 17-14</t>
  </si>
  <si>
    <t>25.11.2013 в 19-05</t>
  </si>
  <si>
    <t>27.11.2013 в 3-32</t>
  </si>
  <si>
    <t>04.12.2013 в 17-35</t>
  </si>
  <si>
    <t>Авария в сетях потребителя. Нагрузка переведена на резервные линии</t>
  </si>
  <si>
    <t>объем недопос-тавленной энергии, кВт.ч.</t>
  </si>
  <si>
    <t>Обрыв на линии принадлежащей сторонней организации (ГУП СО "Облкоммунэнерго")</t>
  </si>
  <si>
    <t>12.07.2013 двиг. 1 - 17-15, двиг. 2 - 18-27, 13.07.2013 двиг. 3 - 10-30</t>
  </si>
  <si>
    <t>Гроза                       (разрешено включать двигатели в 16-45), авария в сети потребителя</t>
  </si>
  <si>
    <t>16.08.2013 двиг. 1 - 20-00, двиг. 2 - 20-52, 18.08.2013 двиг. 3 - 08-00</t>
  </si>
  <si>
    <t>18.08.2013 в    7-52</t>
  </si>
  <si>
    <t>27.11.2013 в 03-47</t>
  </si>
  <si>
    <t xml:space="preserve">Информация  субъекта оптового и розничного </t>
  </si>
  <si>
    <t xml:space="preserve">рынков электрической энергии </t>
  </si>
  <si>
    <t>ОАО «Северский трубный завод»</t>
  </si>
  <si>
    <t>за 2013 года</t>
  </si>
  <si>
    <t>ставка за содержание электрических сетей - 13,136 руб./кВт. Мес.</t>
  </si>
  <si>
    <t xml:space="preserve">  Двуставочный тариф</t>
  </si>
  <si>
    <t>ставка на оплату технологического расхода (потерь) - 0,016 руб./кВт.ч</t>
  </si>
  <si>
    <r>
      <rPr>
        <i/>
        <sz val="10"/>
        <rFont val="Arial Cyr"/>
        <charset val="204"/>
      </rPr>
      <t xml:space="preserve">  Одноставочный тариф </t>
    </r>
    <r>
      <rPr>
        <sz val="10"/>
        <rFont val="Arial Cyr"/>
        <charset val="204"/>
      </rPr>
      <t>- 0,048 руб./кВт.ч</t>
    </r>
  </si>
  <si>
    <t>Постановление РЭК Свердловской области от 18.12.2013 г. № 138-ПК</t>
  </si>
  <si>
    <t>размещено на интернет-портале правовой информации Свердловской области (www/pravo.gov66.ru)</t>
  </si>
  <si>
    <t xml:space="preserve">Тариф на услуги по передаче электроэнергии , оказываемые ОАО "Северский трубный завод", г. Полевской на 2014 год </t>
  </si>
  <si>
    <t>Тариф на технологическое присоединение к сетям электроснабжения ОАО "Северский трубный завод", г. Полевской на 2014 год</t>
  </si>
  <si>
    <t>Стандартизированная тарифная ставка на покрытие расходов за технологическое присоединение С1 (ставка за еденицу максимальной мощности) - 5 руб/кВт</t>
  </si>
  <si>
    <t>Ставки за еденицу максимальной мощности на осуществление мероприятий, связанных со строительством принять равным значениям размеров стандартизированных тарифных ставок на покрытие расходов сетевых организаций Свердловской области на строительство подстанций (С4), утвержденных постановлением РЭК Свердловской области от 24.12.2013г. № 150-ПК</t>
  </si>
  <si>
    <t>Постановление РЭК Свердловской области от 24.12.2013 г. № 180-ПК</t>
  </si>
  <si>
    <t>2. Уровень нормативных потерь</t>
  </si>
  <si>
    <t>Министерством энергетики РФ Приказом № 497 от 27.08.2013г. утверждены нормативы технологических потерь электрической энергии при ее передаче по электрическим сетям ОАО "Северский трубный завод" на 2014 год - 2,11 % от отпуска электрической энергии в сеть.</t>
  </si>
  <si>
    <t xml:space="preserve">3. Перечень зон деятельности </t>
  </si>
  <si>
    <t>ОАО "Северский трубный завод" осуществляет услуги по передаче электроэнергии на территории муниципального образования город Полевской и село Курганово</t>
  </si>
  <si>
    <t>4. Условия договоров на передачу электроэнергии</t>
  </si>
  <si>
    <t>Оказание услуг по передаче электрической энергии осуществляется на основании договора № 25 ПЭ от 24 ноября 2006г. между ОАО «МРСК Урала» (ОАО «Свердловэнерго») и ОАО «Северский трубный завод» на основании «Правил недискриминационного доступа к услугам по передаче электрической энергии», утвержденных Постановлением Правительства РФ № 861 от 27.12.2004г и «Правил функционирования розничных рынков электрической энергии», утвержденных Постановлением Правительства РФ № 530 от 31.08.2006 г.</t>
  </si>
  <si>
    <t>Тариф на услуги по передаче электрической энергии для взаимозачетов между сетевыми организациями, ежегодно утверждается  постановлением РЭК Свердловской области в соответствии с ФЗ от 14.04.1995 № 41-ФЗ «О государственном регулировании тарифов на электрическую и тепловую энергию в Российской Федерации» и публикуется в «Областной газете».</t>
  </si>
  <si>
    <t>Оказание услуг по технологическому присоединению оказывается ОАО «Северский трубный завод» осуществляется на основании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Правительством РФ от 27 декабря 2004г. № 861 (с изменениями и дополнениями).</t>
  </si>
  <si>
    <t xml:space="preserve"> </t>
  </si>
  <si>
    <t>5. Условия договоров по технологическому присоединению</t>
  </si>
  <si>
    <t>1. Информация о ценах и тарифах на передачу электроэнергии и технологическое присоединение к сетям электроснабжения ОАО "Северский трубный завод"</t>
  </si>
  <si>
    <t>Акты разграничения балансовой принадлежности от 2013 года между ОАО "МРСК Урала" и ОАО "Северский трубный завод".</t>
  </si>
  <si>
    <t>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</si>
  <si>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</si>
  <si>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</si>
  <si>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</si>
  <si>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</si>
  <si>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</si>
  <si>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</si>
  <si>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</si>
  <si>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</si>
  <si>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</si>
  <si>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</si>
  <si>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</si>
  <si>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</si>
  <si>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ОАО «СТЗ»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</si>
  <si>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</si>
  <si>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</si>
  <si>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</si>
  <si>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</si>
  <si>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</si>
  <si>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</si>
  <si>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ОАО СТЗ»</t>
  </si>
  <si>
    <t xml:space="preserve">                       ОАО «Северский трубный завод» Главному энергетику</t>
  </si>
  <si>
    <t xml:space="preserve">                        В.С. Широкову</t>
  </si>
  <si>
    <t>Уважаемый Владимир Сергеевич!</t>
  </si>
  <si>
    <r>
      <t xml:space="preserve">Направляем Вам заявку на технологическое присоединение в связи с увеличением присоединяемой мощности на </t>
    </r>
    <r>
      <rPr>
        <u/>
        <sz val="12"/>
        <rFont val="Times New Roman"/>
        <family val="1"/>
        <charset val="204"/>
      </rPr>
      <t xml:space="preserve">       к</t>
    </r>
    <r>
      <rPr>
        <sz val="12"/>
        <rFont val="Times New Roman"/>
        <family val="1"/>
        <charset val="204"/>
      </rPr>
      <t>Вт:</t>
    </r>
  </si>
  <si>
    <t>Юридический адрес:</t>
  </si>
  <si>
    <t>ИНН</t>
  </si>
  <si>
    <t>КПП</t>
  </si>
  <si>
    <t>ОКПО –</t>
  </si>
  <si>
    <t>ОКВЭД –</t>
  </si>
  <si>
    <t>Расчетный счет</t>
  </si>
  <si>
    <t>Кор.счет</t>
  </si>
  <si>
    <t>БИК</t>
  </si>
  <si>
    <t>количество, мощность генераторов и присоединяемых к сети трансформаторов</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</si>
  <si>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</si>
  <si>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</si>
  <si>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</si>
  <si>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</si>
  <si>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</si>
  <si>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</si>
  <si>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</si>
  <si>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 xml:space="preserve">1. Реквизиты: </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</si>
  <si>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</si>
  <si>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</si>
  <si>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</si>
  <si>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</si>
  <si>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</si>
  <si>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</si>
  <si>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</si>
  <si>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</si>
  <si>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проектирование</t>
  </si>
  <si>
    <t>ввод в эксплуатацию</t>
  </si>
  <si>
    <t>10. Сроки проектирования и поэтапного введения в эксплуатацию энергопринимающих устройств (в том числе по этапам и очередям)</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</si>
  <si>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</si>
  <si>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Заявитель</t>
  </si>
  <si>
    <t>Объем предоставления данных: по Приложению 1</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</si>
  <si>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</si>
  <si>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</si>
  <si>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</si>
  <si>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</si>
  <si>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</si>
  <si>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</si>
  <si>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</si>
  <si>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</si>
  <si>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Процедура приобретения электроэнергии</t>
  </si>
  <si>
    <t>Поставка полного объема необходимой для ОАО «СТЗ» электроэнергии производится с оптового рынка по Договору электроснабжения № 117/5-124-861 от 21.07.2005 г., заключенного с ОАО «Энергосбытовая компания «Восток».</t>
  </si>
  <si>
    <t>По условиям договора:</t>
  </si>
  <si>
    <r>
      <t>1.</t>
    </r>
    <r>
      <rPr>
        <sz val="7"/>
        <rFont val="Times New Roman"/>
        <family val="1"/>
        <charset val="204"/>
      </rPr>
      <t xml:space="preserve">      </t>
    </r>
    <r>
      <rPr>
        <sz val="12"/>
        <rFont val="Times New Roman"/>
        <family val="1"/>
        <charset val="204"/>
      </rPr>
      <t>ОАО «Энергосбытовая компания «Восток» подает ОАО «СТЗ» через присоединенную сеть собственника или законного владельца электросетевого оборудования, оказывающего услуги по передаче электроэнергии (мощности), электрическую энергию (мощность) в объеме, предусмотренном приложением «Договорные объемы отпуска электроэнергии и мощности» к Договору.</t>
    </r>
  </si>
  <si>
    <t xml:space="preserve">Ориентировочные заявки на электропотребление и мощность, необходимые на  следующий     год (с месячной разбивкой)  предоставляются не позднее 15 марта текущего года.  </t>
  </si>
  <si>
    <r>
      <t>2.</t>
    </r>
    <r>
      <rPr>
        <sz val="7"/>
        <rFont val="Times New Roman"/>
        <family val="1"/>
        <charset val="204"/>
      </rPr>
      <t xml:space="preserve">      </t>
    </r>
    <r>
      <rPr>
        <sz val="12"/>
        <rFont val="Times New Roman"/>
        <family val="1"/>
        <charset val="204"/>
      </rPr>
      <t>Право собственности на электрическую энергию (мощность) переходит к ОАО «СТЗ» в группах точек поставки потребления, зарегистрированных ОАО «ЭК «Восток» на свое имя на оптовом рынке и указанных в «Перечне точек поставки и средств измерений» (приложение к Договору) (с учетом перетока по точкам «отдачи»).</t>
    </r>
  </si>
  <si>
    <r>
      <t>3.</t>
    </r>
    <r>
      <rPr>
        <sz val="7"/>
        <rFont val="Times New Roman"/>
        <family val="1"/>
        <charset val="204"/>
      </rPr>
      <t xml:space="preserve">      </t>
    </r>
    <r>
      <rPr>
        <sz val="12"/>
        <rFont val="Times New Roman"/>
        <family val="1"/>
        <charset val="204"/>
      </rPr>
      <t>Объем потребления энергии (мощности) за расчетный период равный одному календарному месяцу определяется по показаниям расчетных счетчиков энергии (мощности), перечисленных в «Перечне точек поставки и средств измерений». При установке расчетных средств коммерческого учета энергии (мощности) не на границе раздела электрических сетей по балансовой принадлежности, объем учтенной счетчиками энергии (мощности) увеличивается (уменьшается) на величину потерь до границы балансовой принадлежности. Величины потерь определяются расчетным путем.</t>
    </r>
  </si>
  <si>
    <t>При временном нарушении работы приборов коммерческого учета объем потребленной энергии (мощности) с момента последнего снятия показаний приборов коммерческого учета и до восстановления их работы определяется по договорной величине, с последующим перерасчетом по среднесуточному расходу предыдущего и последующего расчетных периодов.</t>
  </si>
  <si>
    <r>
      <t>4.</t>
    </r>
    <r>
      <rPr>
        <sz val="7"/>
        <rFont val="Times New Roman"/>
        <family val="1"/>
        <charset val="204"/>
      </rPr>
      <t xml:space="preserve">      </t>
    </r>
    <r>
      <rPr>
        <sz val="12"/>
        <rFont val="Times New Roman"/>
        <family val="1"/>
        <charset val="204"/>
      </rPr>
      <t>ОАО «СТЗ» производит снятие показаний приборов коммерческого учета по состоянию на 24-00 часа Московского времени последних суток расчетного периода и представлять ОАО «ЭК «Восток» отчет о расходе энергии (мощности) не позднее 3 (третьего) числа каждого месяца.</t>
    </r>
  </si>
  <si>
    <r>
      <t>5.</t>
    </r>
    <r>
      <rPr>
        <sz val="7"/>
        <rFont val="Times New Roman"/>
        <family val="1"/>
        <charset val="204"/>
      </rPr>
      <t xml:space="preserve">      </t>
    </r>
    <r>
      <rPr>
        <sz val="12"/>
        <rFont val="Times New Roman"/>
        <family val="1"/>
        <charset val="204"/>
      </rPr>
      <t>ОАО «ЭК «Восток» ежемесячно на основании показаний приборов коммерческого учета ОАО «СТЗ» формирует и оформляет по состоянию на 24-00 часа Московского времени последних суток расчетного периода «Сводный акт первичного учета сальдо перетоков электроэнергии» и направляет его ОАО «СТЗ».</t>
    </r>
  </si>
  <si>
    <r>
      <t>6.</t>
    </r>
    <r>
      <rPr>
        <sz val="7"/>
        <rFont val="Times New Roman"/>
        <family val="1"/>
        <charset val="204"/>
      </rPr>
      <t xml:space="preserve">      </t>
    </r>
    <r>
      <rPr>
        <sz val="12"/>
        <rFont val="Times New Roman"/>
        <family val="1"/>
        <charset val="204"/>
      </rPr>
      <t>Ежемесячно на основании «Сводного акта первичного учета сальдо перетоков электроэнергии» ОАО «ЭК «Восток» оформляет «Акт приема-передачи электрической энергии и направляет его ОАО «СТЗ».</t>
    </r>
  </si>
  <si>
    <r>
      <t>7.</t>
    </r>
    <r>
      <rPr>
        <sz val="7"/>
        <rFont val="Times New Roman"/>
        <family val="1"/>
        <charset val="204"/>
      </rPr>
      <t xml:space="preserve">      </t>
    </r>
    <r>
      <rPr>
        <sz val="12"/>
        <rFont val="Times New Roman"/>
        <family val="1"/>
        <charset val="204"/>
      </rPr>
      <t>На основании «Акта приема-передачи электрической энергии» ОАО «ЭК «Восток» выставляет счет-фактуру на отпущенную энергию (мощность).</t>
    </r>
  </si>
  <si>
    <t>Подписанные ОАО «СТЗ» Акт и направленная ОАО «ЭК «Восток» счет-фактура являются основанием для оплаты ОАО «СТЗ» и окончательного расчета за энергию (мощность) за расчетный период.</t>
  </si>
  <si>
    <r>
      <t>8.</t>
    </r>
    <r>
      <rPr>
        <sz val="7"/>
        <rFont val="Times New Roman"/>
        <family val="1"/>
        <charset val="204"/>
      </rPr>
      <t xml:space="preserve">      </t>
    </r>
    <r>
      <rPr>
        <sz val="12"/>
        <rFont val="Times New Roman"/>
        <family val="1"/>
        <charset val="204"/>
      </rPr>
      <t>Стоимость электрической энергии (мощности), приобретаемой ОАО «СТЗ» у ОАО «ЭК «Восток», состоит из стоимости купленной ОАО «ЭК «Восток» электрической энергии (мощности) на оптовом рынке электроэнергии (мощности), определяемой в соответствии с регламентами оптового рынка, стоимости услуг по передаче электрической энергии, стоимости иных услуг, оказание которых является неотъемлемой частью процесса поставки электрической энергии (мощности), и сбытовой надбавки ОАО «ЭК «Восток».</t>
    </r>
  </si>
  <si>
    <r>
      <t>9.</t>
    </r>
    <r>
      <rPr>
        <sz val="7"/>
        <rFont val="Times New Roman"/>
        <family val="1"/>
        <charset val="204"/>
      </rPr>
      <t xml:space="preserve">      </t>
    </r>
    <r>
      <rPr>
        <sz val="12"/>
        <rFont val="Times New Roman"/>
        <family val="1"/>
        <charset val="204"/>
      </rPr>
      <t>Порядок расчета стоимости электроэнергии (мощности), приобретаемой ОАО «СТЗ» у ОАО «ЭК «Восток», определяется в соответствии с дополнительным соглашением, подписываемым сторонами. В случае изменения правовых актов и регламентов оптового рынка, стороны руководствуются правовыми актами и регламентами оптового рынка в редакции, действующей на момент правоотношений сторон.</t>
    </r>
  </si>
  <si>
    <r>
      <t>10.</t>
    </r>
    <r>
      <rPr>
        <sz val="7"/>
        <rFont val="Times New Roman"/>
        <family val="1"/>
        <charset val="204"/>
      </rPr>
      <t xml:space="preserve">  </t>
    </r>
    <r>
      <rPr>
        <sz val="12"/>
        <rFont val="Times New Roman"/>
        <family val="1"/>
        <charset val="204"/>
      </rPr>
      <t xml:space="preserve">В целях обеспечения снабжения ОАО «СТЗ» электрической энергией (мощностью) по Договору, ОАО «СТЗ» подает ОАО «ЭК «Восток» уведомление о своих ежедневных плановых объемах почасового потребления по следующему графику: </t>
    </r>
  </si>
  <si>
    <t>- до 09:00 мск в понедельник на среду;</t>
  </si>
  <si>
    <t>- до 09:00 мск во вторник на четверг;</t>
  </si>
  <si>
    <t xml:space="preserve">- до 09:00 мск в среду на пятницу; </t>
  </si>
  <si>
    <t>- до 09:00 мск в четверг на субботу;</t>
  </si>
  <si>
    <t>- до 09:00 мск в пятницу на воскресенье, понедельник и вторник.</t>
  </si>
  <si>
    <t>В случае несвоевременного предоставления данных ОАО «СТЗ», ОАО «ЭК «Восток» принимает плановые объемы почасового потребления ОАО «СТЗ» на сутки энергоснабжения равными плановым объемам почасового потребления ОАО «СТЗ» за соответствующие сутки предыдущей недели.</t>
  </si>
  <si>
    <r>
      <t>11.</t>
    </r>
    <r>
      <rPr>
        <sz val="7"/>
        <rFont val="Times New Roman"/>
        <family val="1"/>
        <charset val="204"/>
      </rPr>
      <t xml:space="preserve">  </t>
    </r>
    <r>
      <rPr>
        <sz val="12"/>
        <rFont val="Times New Roman"/>
        <family val="1"/>
        <charset val="204"/>
      </rPr>
      <t>Оплата ОАО «СТЗ» потребленной энергии (мощности), получаемой от ОАО «ЭК «Восток», производится путем перечисления денежных средств на расчетный счет указанный ОАО «ЭК «Восток». Обязательство ОАО «СТЗ» по оплате потребленной энергии (мощности) считается исполненным с момента зачисления денежных средств на расчетный счет, указанный ОАО «ЭК «Восток».</t>
    </r>
  </si>
  <si>
    <r>
      <t>12.</t>
    </r>
    <r>
      <rPr>
        <sz val="7"/>
        <rFont val="Times New Roman"/>
        <family val="1"/>
        <charset val="204"/>
      </rPr>
      <t xml:space="preserve">  </t>
    </r>
    <r>
      <rPr>
        <sz val="12"/>
        <rFont val="Times New Roman"/>
        <family val="1"/>
        <charset val="204"/>
      </rPr>
      <t>Авансовая оплата энергии (мощности) осуществляется ОАО «СТЗ»  в соответствии с плановыми счетами, выставляемыми ОАО «ЭК «Восток».</t>
    </r>
  </si>
  <si>
    <t>Оплату стоимости полученной энергии (мощности) ОАО «СТЗ» осуществляет в соответствии с ниже установленной плановой схемой платежей (в следующие периоды):</t>
  </si>
  <si>
    <t>Первый платеж осуществляется в срок не позднее 5-го числа месяца, в котором производится поставка – в размере 30 % от договорного объема;</t>
  </si>
  <si>
    <t>Второй платеж осуществляется в срок не позднее 15-го числа месяца, в котором производится поставка – в размере 20 % от договорного объема;</t>
  </si>
  <si>
    <t>Третий платеж осуществляется в срок не позднее 20-го числа месяца, в котором производится поставка – в размере 20 % от договорного объема;</t>
  </si>
  <si>
    <t>Четвертый платеж осуществляется в срок не позднее 25-го числа месяца, в котором производится поставка – в размере 20 % от договорного объема.</t>
  </si>
  <si>
    <t>Окончательный расчет (на конец расчетного периода) – с 1 по 5 число месяца, следующего за отчетным  (с учетом сумм, указанных выше, фактической поставки и потребления мощности, изменений тарифов).</t>
  </si>
  <si>
    <r>
      <t>13.</t>
    </r>
    <r>
      <rPr>
        <sz val="7"/>
        <rFont val="Times New Roman"/>
        <family val="1"/>
        <charset val="204"/>
      </rPr>
      <t xml:space="preserve">  </t>
    </r>
    <r>
      <rPr>
        <sz val="12"/>
        <rFont val="Times New Roman"/>
        <family val="1"/>
        <charset val="204"/>
      </rPr>
      <t>По окончании каждого расчетного периода на основании выставленных «ЭК «Восток» ОАО «СТЗ» счетов-фактур Стороны осуществляют сверку расчетов, оформляемую Актом сверки расчетов  по каждому расчетному периоду.</t>
    </r>
  </si>
  <si>
    <r>
      <t>14.</t>
    </r>
    <r>
      <rPr>
        <sz val="7"/>
        <rFont val="Times New Roman"/>
        <family val="1"/>
        <charset val="204"/>
      </rPr>
      <t xml:space="preserve">  </t>
    </r>
    <r>
      <rPr>
        <sz val="12"/>
        <rFont val="Times New Roman"/>
        <family val="1"/>
        <charset val="204"/>
      </rPr>
      <t>Сверка расчетов за потребленную энергию (мощность), получаемую ОАО «СТЗ» от ОАО «ЭК «Восток», по итогам месяца производится по объему и стоимости отпущенной и полученной энергии (мощности) по данным приборов коммерческого учета с учетом стоимости отклонений с последующим составлением двухстороннего Акта сверки расчетов.</t>
    </r>
  </si>
  <si>
    <r>
      <t>15.</t>
    </r>
    <r>
      <rPr>
        <sz val="7"/>
        <rFont val="Times New Roman"/>
        <family val="1"/>
        <charset val="204"/>
      </rPr>
      <t xml:space="preserve">  </t>
    </r>
    <r>
      <rPr>
        <sz val="12"/>
        <rFont val="Times New Roman"/>
        <family val="1"/>
        <charset val="204"/>
      </rPr>
      <t>Акт сверки расчетов составляется ОАО «ЭК «Восток» и высылается ОАО «СТЗ» для подписания.</t>
    </r>
  </si>
  <si>
    <r>
      <t>16.</t>
    </r>
    <r>
      <rPr>
        <sz val="7"/>
        <rFont val="Times New Roman"/>
        <family val="1"/>
        <charset val="204"/>
      </rPr>
      <t xml:space="preserve">  </t>
    </r>
    <r>
      <rPr>
        <sz val="12"/>
        <rFont val="Times New Roman"/>
        <family val="1"/>
        <charset val="204"/>
      </rPr>
      <t>ОАО «СТЗ» в трехдневный срок подписывает Акт сверки расчетов и высылает один экземпляр ОАО ЭК «Восток», или высылает мотивированные возражения.</t>
    </r>
  </si>
  <si>
    <r>
      <t>17.</t>
    </r>
    <r>
      <rPr>
        <sz val="7"/>
        <rFont val="Times New Roman"/>
        <family val="1"/>
        <charset val="204"/>
      </rPr>
      <t xml:space="preserve">  </t>
    </r>
    <r>
      <rPr>
        <sz val="12"/>
        <rFont val="Times New Roman"/>
        <family val="1"/>
        <charset val="204"/>
      </rPr>
      <t>Разногласия между Сторонами по Акту сверки расчетов разрешаются путем переговоров.</t>
    </r>
  </si>
  <si>
    <t>Планируемых ограничений мощности потребителей в связи с ремонтными работами не предусмотрено</t>
  </si>
  <si>
    <t>Инвестиционные программы ОАО "Северский трубный завод" для расширения пропускной способности, снижения потерь в сетях и увеличения резерва для присоединения потребителей  отсутствуют.</t>
  </si>
</sst>
</file>

<file path=xl/styles.xml><?xml version="1.0" encoding="utf-8"?>
<styleSheet xmlns="http://schemas.openxmlformats.org/spreadsheetml/2006/main">
  <numFmts count="15">
    <numFmt numFmtId="43" formatCode="_-* #,##0.00_р_._-;\-* #,##0.00_р_._-;_-* &quot;-&quot;??_р_._-;_-@_-"/>
    <numFmt numFmtId="164" formatCode="#,##0.000"/>
    <numFmt numFmtId="165" formatCode="_-* #,##0.0_р_._-;\-* #,##0.0_р_._-;_-* &quot;-&quot;??_р_._-;_-@_-"/>
    <numFmt numFmtId="166" formatCode="_-* #,##0.0000_р_._-;\-* #,##0.0000_р_._-;_-* &quot;-&quot;??_р_._-;_-@_-"/>
    <numFmt numFmtId="167" formatCode="_-* #,##0.000_р_._-;\-* #,##0.000_р_._-;_-* &quot;-&quot;??_р_._-;_-@_-"/>
    <numFmt numFmtId="168" formatCode="_-* #,##0.000000_р_._-;\-* #,##0.000000_р_._-;_-* &quot;-&quot;??_р_._-;_-@_-"/>
    <numFmt numFmtId="169" formatCode="_-* #,##0.000000000_р_._-;\-* #,##0.000000000_р_._-;_-* &quot;-&quot;??_р_._-;_-@_-"/>
    <numFmt numFmtId="170" formatCode="_-* #,##0_р_._-;\-* #,##0_р_._-;_-* &quot;-&quot;??_р_._-;_-@_-"/>
    <numFmt numFmtId="171" formatCode="#,##0.0000"/>
    <numFmt numFmtId="172" formatCode="_-* #,##0.00000_р_._-;\-* #,##0.00000_р_._-;_-* &quot;-&quot;??_р_._-;_-@_-"/>
    <numFmt numFmtId="173" formatCode="_-* #,##0.0000000_р_._-;\-* #,##0.0000000_р_._-;_-* &quot;-&quot;??_р_._-;_-@_-"/>
    <numFmt numFmtId="174" formatCode="#,##0.00000"/>
    <numFmt numFmtId="175" formatCode="#,##0.000000"/>
    <numFmt numFmtId="176" formatCode="#,##0.00&quot;р.&quot;"/>
    <numFmt numFmtId="177" formatCode="0.000"/>
  </numFmts>
  <fonts count="36">
    <font>
      <sz val="10"/>
      <name val="Arial Cyr"/>
      <charset val="204"/>
    </font>
    <font>
      <sz val="10"/>
      <name val="Arial Cyr"/>
      <charset val="204"/>
    </font>
    <font>
      <sz val="10"/>
      <name val="Times New Roman CYR"/>
      <family val="1"/>
      <charset val="204"/>
    </font>
    <font>
      <b/>
      <sz val="14"/>
      <name val="Franklin Gothic Medium"/>
      <family val="2"/>
      <charset val="204"/>
    </font>
    <font>
      <b/>
      <sz val="9"/>
      <name val="Tahoma"/>
      <family val="2"/>
      <charset val="204"/>
    </font>
    <font>
      <b/>
      <sz val="10"/>
      <name val="Arial Cyr"/>
      <charset val="204"/>
    </font>
    <font>
      <sz val="8"/>
      <name val="Arial Cyr"/>
      <charset val="204"/>
    </font>
    <font>
      <sz val="9"/>
      <name val="Tahoma"/>
      <family val="2"/>
      <charset val="204"/>
    </font>
    <font>
      <sz val="8"/>
      <name val="Tahoma"/>
      <family val="2"/>
      <charset val="204"/>
    </font>
    <font>
      <sz val="10"/>
      <color indexed="10"/>
      <name val="Times New Roman CYR"/>
      <charset val="204"/>
    </font>
    <font>
      <sz val="9"/>
      <color indexed="10"/>
      <name val="Tahoma"/>
      <family val="2"/>
      <charset val="204"/>
    </font>
    <font>
      <b/>
      <sz val="9"/>
      <color indexed="10"/>
      <name val="Tahoma"/>
      <family val="2"/>
      <charset val="204"/>
    </font>
    <font>
      <b/>
      <sz val="12"/>
      <name val="Arial Cyr"/>
      <charset val="204"/>
    </font>
    <font>
      <sz val="8"/>
      <color indexed="10"/>
      <name val="Arial Cyr"/>
      <charset val="204"/>
    </font>
    <font>
      <b/>
      <sz val="8"/>
      <color indexed="10"/>
      <name val="Arial Cyr"/>
      <charset val="204"/>
    </font>
    <font>
      <sz val="12"/>
      <name val="Times New Roman"/>
      <family val="1"/>
      <charset val="204"/>
    </font>
    <font>
      <sz val="10"/>
      <name val="Arial"/>
      <family val="2"/>
      <charset val="204"/>
    </font>
    <font>
      <b/>
      <sz val="10"/>
      <name val="Arial"/>
      <family val="2"/>
      <charset val="204"/>
    </font>
    <font>
      <sz val="14"/>
      <name val="Times New Roman"/>
      <family val="1"/>
      <charset val="204"/>
    </font>
    <font>
      <sz val="10"/>
      <name val="Times New Roman"/>
      <family val="1"/>
      <charset val="204"/>
    </font>
    <font>
      <b/>
      <sz val="8"/>
      <name val="Arial Cyr"/>
      <charset val="204"/>
    </font>
    <font>
      <sz val="10"/>
      <name val="Tahoma"/>
      <family val="2"/>
      <charset val="204"/>
    </font>
    <font>
      <sz val="10"/>
      <color indexed="10"/>
      <name val="Arial Cyr"/>
      <charset val="204"/>
    </font>
    <font>
      <sz val="10"/>
      <color indexed="10"/>
      <name val="Tahoma"/>
      <family val="2"/>
      <charset val="204"/>
    </font>
    <font>
      <b/>
      <sz val="8"/>
      <name val="Tahoma"/>
      <family val="2"/>
      <charset val="204"/>
    </font>
    <font>
      <sz val="11"/>
      <name val="Times New Roman"/>
      <family val="1"/>
      <charset val="204"/>
    </font>
    <font>
      <b/>
      <sz val="10"/>
      <color rgb="FFFF0000"/>
      <name val="Arial Cyr"/>
      <charset val="204"/>
    </font>
    <font>
      <b/>
      <sz val="12"/>
      <name val="Times New Roman"/>
      <family val="1"/>
      <charset val="204"/>
    </font>
    <font>
      <b/>
      <sz val="10"/>
      <color rgb="FFFF0000"/>
      <name val="Times New Roman"/>
      <family val="1"/>
      <charset val="204"/>
    </font>
    <font>
      <u/>
      <sz val="10"/>
      <name val="Arial Cyr"/>
      <charset val="204"/>
    </font>
    <font>
      <i/>
      <sz val="10"/>
      <name val="Arial Cyr"/>
      <charset val="204"/>
    </font>
    <font>
      <sz val="12"/>
      <name val="Arial Cyr"/>
      <charset val="204"/>
    </font>
    <font>
      <sz val="12"/>
      <name val="Arial"/>
      <family val="2"/>
      <charset val="204"/>
    </font>
    <font>
      <u/>
      <sz val="12"/>
      <name val="Times New Roman"/>
      <family val="1"/>
      <charset val="204"/>
    </font>
    <font>
      <u/>
      <sz val="11"/>
      <name val="Times New Roman"/>
      <family val="1"/>
      <charset val="204"/>
    </font>
    <font>
      <sz val="7"/>
      <name val="Times New Roman"/>
      <family val="1"/>
      <charset val="204"/>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right style="medium">
        <color indexed="64"/>
      </right>
      <top/>
      <bottom/>
      <diagonal/>
    </border>
    <border>
      <left style="medium">
        <color indexed="64"/>
      </left>
      <right/>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rgb="FF000000"/>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s>
  <cellStyleXfs count="6">
    <xf numFmtId="0" fontId="0" fillId="0" borderId="0"/>
    <xf numFmtId="0" fontId="3" fillId="0" borderId="0" applyBorder="0">
      <alignment horizontal="center" vertical="center" wrapText="1"/>
    </xf>
    <xf numFmtId="0" fontId="4" fillId="0" borderId="1" applyBorder="0">
      <alignment horizontal="center" vertical="center" wrapText="1"/>
    </xf>
    <xf numFmtId="4" fontId="7" fillId="2" borderId="2" applyBorder="0">
      <alignment horizontal="right"/>
    </xf>
    <xf numFmtId="43" fontId="1" fillId="0" borderId="0" applyFont="0" applyFill="0" applyBorder="0" applyAlignment="0" applyProtection="0"/>
    <xf numFmtId="4" fontId="7" fillId="3" borderId="0" applyBorder="0">
      <alignment horizontal="right"/>
    </xf>
  </cellStyleXfs>
  <cellXfs count="559">
    <xf numFmtId="0" fontId="0" fillId="0" borderId="0" xfId="0"/>
    <xf numFmtId="49" fontId="2" fillId="0" borderId="0" xfId="0" applyNumberFormat="1" applyFont="1" applyFill="1" applyBorder="1" applyAlignment="1" applyProtection="1">
      <alignment vertical="top"/>
    </xf>
    <xf numFmtId="49" fontId="0" fillId="0" borderId="0" xfId="0" applyNumberFormat="1"/>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xf>
    <xf numFmtId="0" fontId="0" fillId="0" borderId="0" xfId="0" applyAlignment="1">
      <alignment horizontal="right" vertical="top"/>
    </xf>
    <xf numFmtId="0" fontId="0" fillId="0" borderId="0" xfId="0" applyAlignment="1">
      <alignment vertical="top" wrapText="1"/>
    </xf>
    <xf numFmtId="0" fontId="4" fillId="0" borderId="2" xfId="2" applyBorder="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0" fontId="4" fillId="0" borderId="4" xfId="2" applyBorder="1">
      <alignment horizontal="center" vertical="center" wrapText="1"/>
    </xf>
    <xf numFmtId="0" fontId="4" fillId="0" borderId="4" xfId="2" applyFont="1" applyBorder="1">
      <alignment horizontal="center" vertical="center" wrapText="1"/>
    </xf>
    <xf numFmtId="0" fontId="4" fillId="0" borderId="5" xfId="2" applyBorder="1">
      <alignment horizontal="center" vertical="center" wrapText="1"/>
    </xf>
    <xf numFmtId="17" fontId="4" fillId="0" borderId="4" xfId="2" applyNumberFormat="1" applyBorder="1">
      <alignment horizontal="center" vertical="center" wrapText="1"/>
    </xf>
    <xf numFmtId="0" fontId="4" fillId="0" borderId="6" xfId="2" applyBorder="1">
      <alignment horizontal="center" vertical="center" wrapText="1"/>
    </xf>
    <xf numFmtId="0" fontId="4" fillId="0" borderId="7" xfId="2" applyBorder="1" applyAlignment="1">
      <alignment horizontal="center" vertical="center" wrapText="1"/>
    </xf>
    <xf numFmtId="0" fontId="0" fillId="0" borderId="8" xfId="0" applyBorder="1"/>
    <xf numFmtId="17" fontId="5" fillId="0" borderId="9" xfId="0" applyNumberFormat="1" applyFont="1" applyBorder="1"/>
    <xf numFmtId="0" fontId="0" fillId="0" borderId="9" xfId="0" applyBorder="1"/>
    <xf numFmtId="0" fontId="0" fillId="0" borderId="10" xfId="0" applyBorder="1"/>
    <xf numFmtId="0" fontId="4" fillId="0" borderId="11" xfId="2" applyBorder="1">
      <alignment horizontal="center" vertical="center" wrapText="1"/>
    </xf>
    <xf numFmtId="0" fontId="4" fillId="0" borderId="12" xfId="2" applyBorder="1">
      <alignment horizontal="center" vertical="center" wrapText="1"/>
    </xf>
    <xf numFmtId="0" fontId="4" fillId="0" borderId="3" xfId="2" applyBorder="1">
      <alignment horizontal="center" vertical="center" wrapText="1"/>
    </xf>
    <xf numFmtId="0" fontId="4" fillId="0" borderId="13" xfId="2" applyBorder="1">
      <alignment horizontal="center" vertical="center" wrapText="1"/>
    </xf>
    <xf numFmtId="0" fontId="4" fillId="0" borderId="14" xfId="2" applyBorder="1">
      <alignment horizontal="center" vertical="center" wrapText="1"/>
    </xf>
    <xf numFmtId="0" fontId="4" fillId="0" borderId="15" xfId="2" applyBorder="1">
      <alignment horizontal="center" vertical="center" wrapText="1"/>
    </xf>
    <xf numFmtId="0" fontId="4" fillId="0" borderId="16" xfId="2" applyBorder="1">
      <alignment horizontal="center" vertical="center" wrapText="1"/>
    </xf>
    <xf numFmtId="0" fontId="4" fillId="0" borderId="17" xfId="2" applyBorder="1">
      <alignment horizontal="center" vertical="center" wrapText="1"/>
    </xf>
    <xf numFmtId="0" fontId="6" fillId="0" borderId="2"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4" fontId="7" fillId="3" borderId="11" xfId="5" applyBorder="1">
      <alignment horizontal="right"/>
    </xf>
    <xf numFmtId="4" fontId="7" fillId="3" borderId="2" xfId="5" applyBorder="1">
      <alignment horizontal="right"/>
    </xf>
    <xf numFmtId="4" fontId="7" fillId="3" borderId="12" xfId="5" applyBorder="1">
      <alignment horizontal="right"/>
    </xf>
    <xf numFmtId="164" fontId="7" fillId="3" borderId="2" xfId="5" applyNumberFormat="1" applyBorder="1">
      <alignment horizontal="right"/>
    </xf>
    <xf numFmtId="164" fontId="7" fillId="3" borderId="3" xfId="5" applyNumberFormat="1" applyBorder="1">
      <alignment horizontal="right"/>
    </xf>
    <xf numFmtId="164" fontId="7" fillId="3" borderId="11" xfId="5" applyNumberFormat="1" applyBorder="1">
      <alignment horizontal="right"/>
    </xf>
    <xf numFmtId="4" fontId="7" fillId="0" borderId="11" xfId="5" applyFill="1" applyBorder="1">
      <alignment horizontal="right"/>
    </xf>
    <xf numFmtId="0" fontId="0" fillId="0" borderId="11" xfId="0" applyBorder="1"/>
    <xf numFmtId="0" fontId="0" fillId="0" borderId="18" xfId="0" applyBorder="1"/>
    <xf numFmtId="0" fontId="0" fillId="0" borderId="17" xfId="0" applyBorder="1"/>
    <xf numFmtId="2" fontId="0" fillId="0" borderId="11" xfId="0" applyNumberFormat="1" applyBorder="1"/>
    <xf numFmtId="2" fontId="0" fillId="2" borderId="2" xfId="0" applyNumberFormat="1" applyFill="1" applyBorder="1" applyProtection="1">
      <protection locked="0"/>
    </xf>
    <xf numFmtId="2" fontId="0" fillId="2" borderId="12" xfId="0" applyNumberFormat="1" applyFill="1" applyBorder="1" applyProtection="1">
      <protection locked="0"/>
    </xf>
    <xf numFmtId="2" fontId="0" fillId="2" borderId="16" xfId="0" applyNumberFormat="1" applyFill="1" applyBorder="1" applyProtection="1">
      <protection locked="0"/>
    </xf>
    <xf numFmtId="2" fontId="0" fillId="2" borderId="3" xfId="0" applyNumberFormat="1" applyFill="1" applyBorder="1" applyProtection="1">
      <protection locked="0"/>
    </xf>
    <xf numFmtId="164" fontId="0" fillId="2" borderId="2" xfId="0" applyNumberFormat="1" applyFill="1" applyBorder="1" applyProtection="1">
      <protection locked="0"/>
    </xf>
    <xf numFmtId="2" fontId="0" fillId="2" borderId="18" xfId="0" applyNumberFormat="1" applyFill="1" applyBorder="1" applyProtection="1">
      <protection locked="0"/>
    </xf>
    <xf numFmtId="2" fontId="0" fillId="2" borderId="17" xfId="0" applyNumberFormat="1" applyFill="1" applyBorder="1" applyProtection="1">
      <protection locked="0"/>
    </xf>
    <xf numFmtId="2" fontId="0" fillId="4" borderId="18" xfId="0" applyNumberFormat="1" applyFill="1" applyBorder="1" applyProtection="1">
      <protection locked="0"/>
    </xf>
    <xf numFmtId="2" fontId="0" fillId="4" borderId="17" xfId="0" applyNumberFormat="1" applyFill="1" applyBorder="1" applyProtection="1">
      <protection locked="0"/>
    </xf>
    <xf numFmtId="0" fontId="6" fillId="4" borderId="2" xfId="0" applyFont="1"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0" fillId="4" borderId="11" xfId="0" applyFill="1" applyBorder="1"/>
    <xf numFmtId="4" fontId="7" fillId="2" borderId="11" xfId="3" applyFill="1" applyBorder="1" applyProtection="1">
      <alignment horizontal="right"/>
      <protection locked="0"/>
    </xf>
    <xf numFmtId="4" fontId="7" fillId="2" borderId="16" xfId="3" applyFill="1" applyBorder="1" applyProtection="1">
      <alignment horizontal="right"/>
      <protection locked="0"/>
    </xf>
    <xf numFmtId="4" fontId="7" fillId="2" borderId="2" xfId="3" applyFill="1" applyBorder="1" applyProtection="1">
      <alignment horizontal="right"/>
      <protection locked="0"/>
    </xf>
    <xf numFmtId="4" fontId="7" fillId="2" borderId="3" xfId="3" applyFill="1" applyBorder="1" applyProtection="1">
      <alignment horizontal="right"/>
      <protection locked="0"/>
    </xf>
    <xf numFmtId="4" fontId="7" fillId="2" borderId="12" xfId="3" applyFill="1" applyBorder="1" applyProtection="1">
      <alignment horizontal="right"/>
      <protection locked="0"/>
    </xf>
    <xf numFmtId="4" fontId="7" fillId="4" borderId="18" xfId="3" applyFill="1" applyBorder="1" applyProtection="1">
      <alignment horizontal="right"/>
      <protection locked="0"/>
    </xf>
    <xf numFmtId="4" fontId="7" fillId="4" borderId="17" xfId="3" applyFill="1" applyBorder="1" applyProtection="1">
      <alignment horizontal="right"/>
      <protection locked="0"/>
    </xf>
    <xf numFmtId="4" fontId="7" fillId="2" borderId="18" xfId="3" applyFill="1" applyBorder="1" applyProtection="1">
      <alignment horizontal="right"/>
      <protection locked="0"/>
    </xf>
    <xf numFmtId="4" fontId="7" fillId="2" borderId="17" xfId="3" applyFill="1" applyBorder="1" applyProtection="1">
      <alignment horizontal="right"/>
      <protection locked="0"/>
    </xf>
    <xf numFmtId="164" fontId="7" fillId="4" borderId="18" xfId="3" applyNumberFormat="1" applyFill="1" applyBorder="1" applyProtection="1">
      <alignment horizontal="right"/>
      <protection locked="0"/>
    </xf>
    <xf numFmtId="164" fontId="7" fillId="5" borderId="18" xfId="3" applyNumberFormat="1" applyFill="1" applyBorder="1" applyProtection="1">
      <alignment horizontal="right"/>
      <protection locked="0"/>
    </xf>
    <xf numFmtId="0" fontId="0" fillId="4" borderId="0" xfId="0" applyFill="1"/>
    <xf numFmtId="4" fontId="7" fillId="2" borderId="2" xfId="3" applyBorder="1" applyProtection="1">
      <alignment horizontal="right"/>
      <protection locked="0"/>
    </xf>
    <xf numFmtId="4" fontId="7" fillId="2" borderId="12" xfId="3" applyBorder="1" applyProtection="1">
      <alignment horizontal="right"/>
      <protection locked="0"/>
    </xf>
    <xf numFmtId="4" fontId="7" fillId="2" borderId="16" xfId="3" applyBorder="1" applyProtection="1">
      <alignment horizontal="right"/>
      <protection locked="0"/>
    </xf>
    <xf numFmtId="4" fontId="7" fillId="2" borderId="18" xfId="3" applyBorder="1" applyProtection="1">
      <alignment horizontal="right"/>
      <protection locked="0"/>
    </xf>
    <xf numFmtId="4" fontId="7" fillId="2" borderId="17" xfId="3" applyBorder="1" applyProtection="1">
      <alignment horizontal="right"/>
      <protection locked="0"/>
    </xf>
    <xf numFmtId="0" fontId="6" fillId="4" borderId="3" xfId="0" applyFont="1" applyFill="1" applyBorder="1" applyAlignment="1">
      <alignment vertical="top" wrapText="1"/>
    </xf>
    <xf numFmtId="0" fontId="6" fillId="4" borderId="11" xfId="0" applyFont="1" applyFill="1" applyBorder="1"/>
    <xf numFmtId="4" fontId="8" fillId="2" borderId="2" xfId="3" applyFont="1" applyFill="1" applyBorder="1" applyProtection="1">
      <alignment horizontal="right"/>
      <protection locked="0"/>
    </xf>
    <xf numFmtId="4" fontId="8" fillId="4" borderId="18" xfId="3" applyFont="1" applyFill="1" applyBorder="1" applyProtection="1">
      <alignment horizontal="right"/>
      <protection locked="0"/>
    </xf>
    <xf numFmtId="4" fontId="8" fillId="2" borderId="18" xfId="3" applyFont="1" applyFill="1" applyBorder="1" applyProtection="1">
      <alignment horizontal="right"/>
      <protection locked="0"/>
    </xf>
    <xf numFmtId="0" fontId="6" fillId="4" borderId="0" xfId="0" applyFont="1" applyFill="1"/>
    <xf numFmtId="4" fontId="7" fillId="2" borderId="11" xfId="3" applyBorder="1" applyProtection="1">
      <alignment horizontal="right"/>
      <protection locked="0"/>
    </xf>
    <xf numFmtId="164" fontId="7" fillId="2" borderId="2" xfId="3" applyNumberFormat="1" applyFill="1" applyBorder="1" applyProtection="1">
      <alignment horizontal="right"/>
      <protection locked="0"/>
    </xf>
    <xf numFmtId="164" fontId="7" fillId="2" borderId="3" xfId="3" applyNumberFormat="1" applyFill="1" applyBorder="1" applyProtection="1">
      <alignment horizontal="right"/>
      <protection locked="0"/>
    </xf>
    <xf numFmtId="164" fontId="7" fillId="2" borderId="2" xfId="3" applyNumberFormat="1" applyBorder="1" applyProtection="1">
      <alignment horizontal="right"/>
      <protection locked="0"/>
    </xf>
    <xf numFmtId="164" fontId="7" fillId="2" borderId="12" xfId="3" applyNumberFormat="1" applyBorder="1" applyProtection="1">
      <alignment horizontal="right"/>
      <protection locked="0"/>
    </xf>
    <xf numFmtId="164" fontId="7" fillId="2" borderId="17" xfId="3" applyNumberFormat="1" applyBorder="1" applyProtection="1">
      <alignment horizontal="right"/>
      <protection locked="0"/>
    </xf>
    <xf numFmtId="164" fontId="7" fillId="2" borderId="18" xfId="3" applyNumberFormat="1" applyBorder="1" applyProtection="1">
      <alignment horizontal="right"/>
      <protection locked="0"/>
    </xf>
    <xf numFmtId="164" fontId="4" fillId="3" borderId="11" xfId="5" applyNumberFormat="1" applyFont="1" applyBorder="1">
      <alignment horizontal="right"/>
    </xf>
    <xf numFmtId="4" fontId="7" fillId="5" borderId="18" xfId="3" applyFill="1" applyBorder="1" applyProtection="1">
      <alignment horizontal="right"/>
      <protection locked="0"/>
    </xf>
    <xf numFmtId="4" fontId="7" fillId="3" borderId="2" xfId="5" applyFont="1" applyBorder="1">
      <alignment horizontal="right"/>
    </xf>
    <xf numFmtId="4" fontId="7" fillId="3" borderId="12" xfId="5" applyFont="1" applyBorder="1">
      <alignment horizontal="right"/>
    </xf>
    <xf numFmtId="164" fontId="7" fillId="3" borderId="2" xfId="5" applyNumberFormat="1" applyFont="1" applyBorder="1">
      <alignment horizontal="right"/>
    </xf>
    <xf numFmtId="164" fontId="7" fillId="3" borderId="3" xfId="5" applyNumberFormat="1" applyFont="1" applyBorder="1">
      <alignment horizontal="right"/>
    </xf>
    <xf numFmtId="4" fontId="7" fillId="3" borderId="18" xfId="3" applyFill="1" applyBorder="1" applyProtection="1">
      <alignment horizontal="right"/>
      <protection locked="0"/>
    </xf>
    <xf numFmtId="4" fontId="7" fillId="3" borderId="2" xfId="5" applyFont="1" applyFill="1" applyBorder="1">
      <alignment horizontal="right"/>
    </xf>
    <xf numFmtId="164" fontId="7" fillId="4" borderId="2" xfId="5" applyNumberFormat="1" applyFont="1" applyFill="1" applyBorder="1">
      <alignment horizontal="right"/>
    </xf>
    <xf numFmtId="4" fontId="7" fillId="4" borderId="2" xfId="5" applyFont="1" applyFill="1" applyBorder="1">
      <alignment horizontal="right"/>
    </xf>
    <xf numFmtId="4" fontId="7" fillId="4" borderId="12" xfId="5" applyFont="1" applyFill="1" applyBorder="1">
      <alignment horizontal="right"/>
    </xf>
    <xf numFmtId="4" fontId="7" fillId="3" borderId="2" xfId="5" applyFill="1" applyBorder="1">
      <alignment horizontal="right"/>
    </xf>
    <xf numFmtId="4" fontId="7" fillId="4" borderId="2" xfId="5" applyFill="1" applyBorder="1">
      <alignment horizontal="right"/>
    </xf>
    <xf numFmtId="4" fontId="7" fillId="4" borderId="12" xfId="5" applyFill="1" applyBorder="1">
      <alignment horizontal="right"/>
    </xf>
    <xf numFmtId="4" fontId="7" fillId="2" borderId="2" xfId="3" applyFont="1" applyBorder="1" applyProtection="1">
      <alignment horizontal="right"/>
      <protection locked="0"/>
    </xf>
    <xf numFmtId="4" fontId="7" fillId="2" borderId="12" xfId="3" applyFont="1" applyBorder="1" applyProtection="1">
      <alignment horizontal="right"/>
      <protection locked="0"/>
    </xf>
    <xf numFmtId="4" fontId="7" fillId="2" borderId="16" xfId="3" applyFont="1" applyBorder="1" applyProtection="1">
      <alignment horizontal="right"/>
      <protection locked="0"/>
    </xf>
    <xf numFmtId="4" fontId="7" fillId="2" borderId="3" xfId="3" applyFont="1" applyBorder="1" applyProtection="1">
      <alignment horizontal="right"/>
      <protection locked="0"/>
    </xf>
    <xf numFmtId="4" fontId="7" fillId="2" borderId="18" xfId="3" applyFont="1" applyBorder="1" applyProtection="1">
      <alignment horizontal="right"/>
      <protection locked="0"/>
    </xf>
    <xf numFmtId="4" fontId="7" fillId="2" borderId="17" xfId="3" applyFont="1" applyBorder="1" applyProtection="1">
      <alignment horizontal="right"/>
      <protection locked="0"/>
    </xf>
    <xf numFmtId="4" fontId="7" fillId="4" borderId="18" xfId="3" applyFont="1" applyFill="1" applyBorder="1" applyProtection="1">
      <alignment horizontal="right"/>
      <protection locked="0"/>
    </xf>
    <xf numFmtId="4" fontId="7" fillId="4" borderId="17" xfId="3" applyFont="1" applyFill="1" applyBorder="1" applyProtection="1">
      <alignment horizontal="right"/>
      <protection locked="0"/>
    </xf>
    <xf numFmtId="164" fontId="8" fillId="4" borderId="2" xfId="5" applyNumberFormat="1" applyFont="1" applyFill="1" applyBorder="1">
      <alignment horizontal="right"/>
    </xf>
    <xf numFmtId="164" fontId="8" fillId="4" borderId="12" xfId="5" applyNumberFormat="1" applyFont="1" applyFill="1" applyBorder="1">
      <alignment horizontal="right"/>
    </xf>
    <xf numFmtId="164" fontId="7" fillId="2" borderId="18" xfId="3" applyNumberFormat="1" applyFill="1" applyBorder="1" applyProtection="1">
      <alignment horizontal="right"/>
      <protection locked="0"/>
    </xf>
    <xf numFmtId="164" fontId="4" fillId="4" borderId="11" xfId="5" applyNumberFormat="1" applyFont="1" applyFill="1" applyBorder="1">
      <alignment horizontal="right"/>
    </xf>
    <xf numFmtId="164" fontId="8" fillId="5" borderId="18" xfId="3" applyNumberFormat="1" applyFont="1" applyFill="1" applyBorder="1" applyProtection="1">
      <alignment horizontal="right"/>
      <protection locked="0"/>
    </xf>
    <xf numFmtId="0" fontId="0" fillId="2" borderId="18" xfId="0" applyFill="1" applyBorder="1"/>
    <xf numFmtId="164" fontId="0" fillId="2" borderId="18" xfId="0" applyNumberFormat="1" applyFill="1" applyBorder="1"/>
    <xf numFmtId="0" fontId="0" fillId="2" borderId="17" xfId="0" applyFill="1" applyBorder="1"/>
    <xf numFmtId="0" fontId="0" fillId="4" borderId="18" xfId="0" applyFill="1" applyBorder="1"/>
    <xf numFmtId="0" fontId="0" fillId="4" borderId="17" xfId="0" applyFill="1" applyBorder="1"/>
    <xf numFmtId="4" fontId="7" fillId="2" borderId="3" xfId="3" applyBorder="1" applyProtection="1">
      <alignment horizontal="right"/>
      <protection locked="0"/>
    </xf>
    <xf numFmtId="164" fontId="7" fillId="2" borderId="3" xfId="3" applyNumberFormat="1" applyBorder="1" applyProtection="1">
      <alignment horizontal="right"/>
      <protection locked="0"/>
    </xf>
    <xf numFmtId="0" fontId="9" fillId="0" borderId="0" xfId="0" applyFont="1"/>
    <xf numFmtId="165" fontId="7" fillId="0" borderId="19" xfId="4" applyNumberFormat="1" applyFont="1" applyBorder="1" applyAlignment="1">
      <alignment vertical="top"/>
    </xf>
    <xf numFmtId="166" fontId="7" fillId="0" borderId="20" xfId="4" applyNumberFormat="1" applyFont="1" applyBorder="1" applyAlignment="1">
      <alignment vertical="top"/>
    </xf>
    <xf numFmtId="166" fontId="7" fillId="0" borderId="21" xfId="4" applyNumberFormat="1" applyFont="1" applyBorder="1" applyAlignment="1">
      <alignment vertical="top"/>
    </xf>
    <xf numFmtId="43" fontId="7" fillId="0" borderId="20" xfId="4" applyNumberFormat="1" applyFont="1" applyBorder="1" applyAlignment="1">
      <alignment vertical="top"/>
    </xf>
    <xf numFmtId="167" fontId="7" fillId="0" borderId="20" xfId="4" applyNumberFormat="1" applyFont="1" applyBorder="1" applyAlignment="1">
      <alignment vertical="top"/>
    </xf>
    <xf numFmtId="168" fontId="7" fillId="0" borderId="20" xfId="4" applyNumberFormat="1" applyFont="1" applyBorder="1" applyAlignment="1">
      <alignment vertical="top"/>
    </xf>
    <xf numFmtId="165" fontId="7" fillId="0" borderId="20" xfId="4" applyNumberFormat="1" applyFont="1" applyBorder="1" applyAlignment="1">
      <alignment vertical="top"/>
    </xf>
    <xf numFmtId="169" fontId="7" fillId="0" borderId="20" xfId="4" applyNumberFormat="1" applyFont="1" applyBorder="1" applyAlignment="1">
      <alignment vertical="top"/>
    </xf>
    <xf numFmtId="169" fontId="7" fillId="0" borderId="21" xfId="4" applyNumberFormat="1" applyFont="1" applyBorder="1" applyAlignment="1">
      <alignment vertical="top"/>
    </xf>
    <xf numFmtId="170" fontId="7" fillId="0" borderId="20" xfId="4" applyNumberFormat="1" applyFont="1" applyBorder="1" applyAlignment="1">
      <alignment vertical="top"/>
    </xf>
    <xf numFmtId="170" fontId="7" fillId="0" borderId="21" xfId="4" applyNumberFormat="1" applyFont="1" applyBorder="1" applyAlignment="1">
      <alignment vertical="top"/>
    </xf>
    <xf numFmtId="0" fontId="0" fillId="0" borderId="0" xfId="0" applyNumberFormat="1"/>
    <xf numFmtId="0" fontId="0" fillId="0" borderId="0" xfId="0" applyNumberFormat="1" applyAlignment="1">
      <alignment vertical="top" wrapText="1"/>
    </xf>
    <xf numFmtId="4" fontId="7" fillId="3" borderId="18" xfId="5" applyBorder="1">
      <alignment horizontal="right"/>
    </xf>
    <xf numFmtId="4" fontId="7" fillId="3" borderId="17" xfId="5" applyBorder="1">
      <alignment horizontal="right"/>
    </xf>
    <xf numFmtId="0" fontId="4" fillId="0" borderId="22" xfId="2" applyBorder="1">
      <alignment horizontal="center" vertical="center" wrapText="1"/>
    </xf>
    <xf numFmtId="0" fontId="6" fillId="0" borderId="20" xfId="0" applyFont="1" applyBorder="1" applyAlignment="1">
      <alignment vertical="top" wrapText="1"/>
    </xf>
    <xf numFmtId="0" fontId="4" fillId="0" borderId="23" xfId="2" applyBorder="1">
      <alignment horizontal="center" vertical="center" wrapText="1"/>
    </xf>
    <xf numFmtId="4" fontId="7" fillId="2" borderId="2" xfId="5" applyFont="1" applyFill="1" applyBorder="1">
      <alignment horizontal="right"/>
    </xf>
    <xf numFmtId="4" fontId="7" fillId="2" borderId="11" xfId="5" applyFill="1" applyBorder="1">
      <alignment horizontal="right"/>
    </xf>
    <xf numFmtId="4" fontId="7" fillId="2" borderId="2" xfId="5" applyFill="1" applyBorder="1">
      <alignment horizontal="right"/>
    </xf>
    <xf numFmtId="4" fontId="7" fillId="2" borderId="18" xfId="3" applyFont="1" applyFill="1" applyBorder="1" applyProtection="1">
      <alignment horizontal="right"/>
      <protection locked="0"/>
    </xf>
    <xf numFmtId="4" fontId="7" fillId="2" borderId="17" xfId="3" applyFont="1" applyFill="1" applyBorder="1" applyProtection="1">
      <alignment horizontal="right"/>
      <protection locked="0"/>
    </xf>
    <xf numFmtId="164" fontId="8" fillId="2" borderId="18" xfId="3" applyNumberFormat="1" applyFont="1" applyFill="1" applyBorder="1" applyProtection="1">
      <alignment horizontal="right"/>
      <protection locked="0"/>
    </xf>
    <xf numFmtId="0" fontId="0" fillId="0" borderId="24" xfId="0" applyBorder="1"/>
    <xf numFmtId="17" fontId="5" fillId="0" borderId="7" xfId="0" applyNumberFormat="1" applyFont="1" applyBorder="1"/>
    <xf numFmtId="0" fontId="0" fillId="0" borderId="7" xfId="0" applyBorder="1"/>
    <xf numFmtId="0" fontId="0" fillId="0" borderId="25" xfId="0" applyBorder="1"/>
    <xf numFmtId="0" fontId="4" fillId="0" borderId="26" xfId="2" applyBorder="1">
      <alignment horizontal="center" vertical="center" wrapText="1"/>
    </xf>
    <xf numFmtId="164" fontId="7" fillId="2" borderId="17" xfId="3" applyNumberFormat="1" applyFill="1" applyBorder="1" applyProtection="1">
      <alignment horizontal="right"/>
      <protection locked="0"/>
    </xf>
    <xf numFmtId="4" fontId="7" fillId="2" borderId="12" xfId="5" applyFill="1" applyBorder="1">
      <alignment horizontal="right"/>
    </xf>
    <xf numFmtId="0" fontId="0" fillId="0" borderId="20" xfId="0" applyBorder="1" applyAlignment="1">
      <alignment vertical="top" wrapText="1"/>
    </xf>
    <xf numFmtId="0" fontId="0" fillId="0" borderId="27" xfId="0" applyBorder="1" applyAlignment="1">
      <alignment vertical="top" wrapText="1"/>
    </xf>
    <xf numFmtId="165" fontId="10" fillId="0" borderId="19" xfId="4" applyNumberFormat="1" applyFont="1" applyBorder="1" applyAlignment="1">
      <alignment vertical="top"/>
    </xf>
    <xf numFmtId="164" fontId="7" fillId="2" borderId="3" xfId="3" applyNumberFormat="1" applyFont="1" applyFill="1" applyBorder="1" applyProtection="1">
      <alignment horizontal="right"/>
      <protection locked="0"/>
    </xf>
    <xf numFmtId="164" fontId="7" fillId="2" borderId="17" xfId="3" applyNumberFormat="1" applyFont="1" applyFill="1" applyBorder="1" applyProtection="1">
      <alignment horizontal="right"/>
      <protection locked="0"/>
    </xf>
    <xf numFmtId="164" fontId="7" fillId="2" borderId="12" xfId="3" applyNumberFormat="1" applyFont="1" applyFill="1" applyBorder="1" applyProtection="1">
      <alignment horizontal="right"/>
      <protection locked="0"/>
    </xf>
    <xf numFmtId="4" fontId="7" fillId="3" borderId="11" xfId="5" applyFill="1" applyBorder="1">
      <alignment horizontal="right"/>
    </xf>
    <xf numFmtId="0" fontId="0" fillId="3" borderId="11" xfId="0" applyFill="1" applyBorder="1"/>
    <xf numFmtId="2" fontId="0" fillId="3" borderId="11" xfId="0" applyNumberFormat="1" applyFill="1" applyBorder="1"/>
    <xf numFmtId="0" fontId="6" fillId="3" borderId="11" xfId="0" applyFont="1" applyFill="1" applyBorder="1"/>
    <xf numFmtId="164" fontId="7" fillId="3" borderId="11" xfId="5" applyNumberFormat="1" applyFill="1" applyBorder="1">
      <alignment horizontal="right"/>
    </xf>
    <xf numFmtId="0" fontId="0" fillId="2" borderId="2" xfId="0" applyFill="1" applyBorder="1"/>
    <xf numFmtId="0" fontId="0" fillId="2" borderId="12" xfId="0" applyFill="1" applyBorder="1"/>
    <xf numFmtId="164" fontId="7" fillId="2" borderId="12" xfId="3" applyNumberFormat="1" applyFill="1" applyBorder="1" applyProtection="1">
      <alignment horizontal="right"/>
      <protection locked="0"/>
    </xf>
    <xf numFmtId="164" fontId="0" fillId="2" borderId="2" xfId="0" applyNumberFormat="1" applyFill="1" applyBorder="1"/>
    <xf numFmtId="0" fontId="0" fillId="2" borderId="3" xfId="0" applyFill="1" applyBorder="1"/>
    <xf numFmtId="0" fontId="0" fillId="2" borderId="16" xfId="0" applyFill="1" applyBorder="1"/>
    <xf numFmtId="164" fontId="8" fillId="2" borderId="16" xfId="3" applyNumberFormat="1" applyFont="1" applyFill="1" applyBorder="1" applyProtection="1">
      <alignment horizontal="right"/>
      <protection locked="0"/>
    </xf>
    <xf numFmtId="164" fontId="8" fillId="2" borderId="2" xfId="3" applyNumberFormat="1" applyFont="1" applyFill="1" applyBorder="1" applyProtection="1">
      <alignment horizontal="right"/>
      <protection locked="0"/>
    </xf>
    <xf numFmtId="164" fontId="7" fillId="2" borderId="16" xfId="3" applyNumberFormat="1" applyFont="1" applyFill="1" applyBorder="1" applyProtection="1">
      <alignment horizontal="right"/>
      <protection locked="0"/>
    </xf>
    <xf numFmtId="43" fontId="10" fillId="0" borderId="19" xfId="4" applyNumberFormat="1" applyFont="1" applyBorder="1" applyAlignment="1">
      <alignment vertical="top"/>
    </xf>
    <xf numFmtId="167" fontId="10" fillId="0" borderId="19" xfId="4" applyNumberFormat="1" applyFont="1" applyBorder="1" applyAlignment="1">
      <alignment vertical="top"/>
    </xf>
    <xf numFmtId="164" fontId="0" fillId="0" borderId="11" xfId="0" applyNumberFormat="1" applyBorder="1"/>
    <xf numFmtId="164" fontId="6" fillId="0" borderId="2" xfId="0" applyNumberFormat="1" applyFont="1" applyBorder="1" applyAlignment="1">
      <alignment vertical="top" wrapText="1"/>
    </xf>
    <xf numFmtId="164" fontId="0" fillId="0" borderId="2" xfId="0" applyNumberFormat="1" applyBorder="1" applyAlignment="1">
      <alignment vertical="top" wrapText="1"/>
    </xf>
    <xf numFmtId="164" fontId="0" fillId="0" borderId="3" xfId="0" applyNumberFormat="1" applyBorder="1" applyAlignment="1">
      <alignment vertical="top" wrapText="1"/>
    </xf>
    <xf numFmtId="164" fontId="7" fillId="2" borderId="11" xfId="3" applyNumberFormat="1" applyBorder="1" applyProtection="1">
      <alignment horizontal="right"/>
      <protection locked="0"/>
    </xf>
    <xf numFmtId="164" fontId="7" fillId="3" borderId="18" xfId="3" applyNumberFormat="1" applyFill="1" applyBorder="1" applyProtection="1">
      <alignment horizontal="right"/>
      <protection locked="0"/>
    </xf>
    <xf numFmtId="164" fontId="0" fillId="0" borderId="0" xfId="0" applyNumberFormat="1"/>
    <xf numFmtId="0" fontId="5" fillId="0" borderId="11" xfId="0" applyFont="1" applyBorder="1"/>
    <xf numFmtId="0" fontId="5" fillId="0" borderId="19" xfId="0" applyFont="1" applyFill="1" applyBorder="1"/>
    <xf numFmtId="167" fontId="11" fillId="3" borderId="19" xfId="4" applyNumberFormat="1" applyFont="1" applyFill="1" applyBorder="1" applyAlignment="1">
      <alignment vertical="top"/>
    </xf>
    <xf numFmtId="164" fontId="7" fillId="2" borderId="11" xfId="5" applyNumberFormat="1" applyFill="1" applyBorder="1">
      <alignment horizontal="right"/>
    </xf>
    <xf numFmtId="171" fontId="7" fillId="3" borderId="12" xfId="5" applyNumberFormat="1" applyBorder="1">
      <alignment horizontal="right"/>
    </xf>
    <xf numFmtId="4" fontId="7" fillId="3" borderId="12" xfId="5" applyNumberFormat="1" applyBorder="1">
      <alignment horizontal="right"/>
    </xf>
    <xf numFmtId="164" fontId="7" fillId="2" borderId="2" xfId="5" applyNumberFormat="1" applyFill="1" applyBorder="1">
      <alignment horizontal="right"/>
    </xf>
    <xf numFmtId="164" fontId="7" fillId="2" borderId="12" xfId="5" applyNumberFormat="1" applyFill="1" applyBorder="1">
      <alignment horizontal="right"/>
    </xf>
    <xf numFmtId="166" fontId="8" fillId="0" borderId="20" xfId="4" applyNumberFormat="1" applyFont="1" applyBorder="1" applyAlignment="1">
      <alignment vertical="top"/>
    </xf>
    <xf numFmtId="43" fontId="8" fillId="0" borderId="20" xfId="4" applyNumberFormat="1" applyFont="1" applyBorder="1" applyAlignment="1">
      <alignment vertical="top"/>
    </xf>
    <xf numFmtId="166" fontId="8" fillId="0" borderId="21" xfId="4" applyNumberFormat="1" applyFont="1" applyBorder="1" applyAlignment="1">
      <alignment vertical="top"/>
    </xf>
    <xf numFmtId="171" fontId="7" fillId="2" borderId="18" xfId="3" applyNumberFormat="1" applyFill="1" applyBorder="1" applyProtection="1">
      <alignment horizontal="right"/>
      <protection locked="0"/>
    </xf>
    <xf numFmtId="175" fontId="7" fillId="3" borderId="11" xfId="5" applyNumberFormat="1" applyFill="1" applyBorder="1">
      <alignment horizontal="right"/>
    </xf>
    <xf numFmtId="175" fontId="7" fillId="3" borderId="2" xfId="5" applyNumberFormat="1" applyBorder="1">
      <alignment horizontal="right"/>
    </xf>
    <xf numFmtId="175" fontId="7" fillId="3" borderId="12" xfId="5" applyNumberFormat="1" applyBorder="1">
      <alignment horizontal="right"/>
    </xf>
    <xf numFmtId="175" fontId="0" fillId="3" borderId="11" xfId="0" applyNumberFormat="1" applyFill="1" applyBorder="1"/>
    <xf numFmtId="175" fontId="0" fillId="0" borderId="18" xfId="0" applyNumberFormat="1" applyBorder="1"/>
    <xf numFmtId="175" fontId="0" fillId="0" borderId="17" xfId="0" applyNumberFormat="1" applyBorder="1"/>
    <xf numFmtId="175" fontId="0" fillId="2" borderId="18" xfId="0" applyNumberFormat="1" applyFill="1" applyBorder="1" applyProtection="1">
      <protection locked="0"/>
    </xf>
    <xf numFmtId="175" fontId="0" fillId="2" borderId="17" xfId="0" applyNumberFormat="1" applyFill="1" applyBorder="1" applyProtection="1">
      <protection locked="0"/>
    </xf>
    <xf numFmtId="175" fontId="7" fillId="2" borderId="18" xfId="3" applyNumberFormat="1" applyFill="1" applyBorder="1" applyProtection="1">
      <alignment horizontal="right"/>
      <protection locked="0"/>
    </xf>
    <xf numFmtId="175" fontId="7" fillId="2" borderId="17" xfId="3" applyNumberFormat="1" applyFill="1" applyBorder="1" applyProtection="1">
      <alignment horizontal="right"/>
      <protection locked="0"/>
    </xf>
    <xf numFmtId="175" fontId="6" fillId="3" borderId="11" xfId="0" applyNumberFormat="1" applyFont="1" applyFill="1" applyBorder="1"/>
    <xf numFmtId="175" fontId="8" fillId="2" borderId="18" xfId="3" applyNumberFormat="1" applyFont="1" applyFill="1" applyBorder="1" applyProtection="1">
      <alignment horizontal="right"/>
      <protection locked="0"/>
    </xf>
    <xf numFmtId="175" fontId="7" fillId="2" borderId="2" xfId="5" applyNumberFormat="1" applyFont="1" applyFill="1" applyBorder="1">
      <alignment horizontal="right"/>
    </xf>
    <xf numFmtId="175" fontId="7" fillId="2" borderId="11" xfId="5" applyNumberFormat="1" applyFill="1" applyBorder="1">
      <alignment horizontal="right"/>
    </xf>
    <xf numFmtId="175" fontId="7" fillId="2" borderId="18" xfId="5" applyNumberFormat="1" applyFill="1" applyBorder="1">
      <alignment horizontal="right"/>
    </xf>
    <xf numFmtId="175" fontId="7" fillId="2" borderId="2" xfId="5" applyNumberFormat="1" applyFill="1" applyBorder="1">
      <alignment horizontal="right"/>
    </xf>
    <xf numFmtId="175" fontId="7" fillId="2" borderId="12" xfId="5" applyNumberFormat="1" applyFill="1" applyBorder="1">
      <alignment horizontal="right"/>
    </xf>
    <xf numFmtId="175" fontId="7" fillId="2" borderId="18" xfId="3" applyNumberFormat="1" applyFont="1" applyFill="1" applyBorder="1" applyProtection="1">
      <alignment horizontal="right"/>
      <protection locked="0"/>
    </xf>
    <xf numFmtId="175" fontId="7" fillId="2" borderId="17" xfId="3" applyNumberFormat="1" applyFont="1" applyFill="1" applyBorder="1" applyProtection="1">
      <alignment horizontal="right"/>
      <protection locked="0"/>
    </xf>
    <xf numFmtId="175" fontId="0" fillId="2" borderId="18" xfId="0" applyNumberFormat="1" applyFill="1" applyBorder="1"/>
    <xf numFmtId="175" fontId="0" fillId="2" borderId="17" xfId="0" applyNumberFormat="1" applyFill="1" applyBorder="1"/>
    <xf numFmtId="175" fontId="11" fillId="3" borderId="19" xfId="4" applyNumberFormat="1" applyFont="1" applyFill="1" applyBorder="1" applyAlignment="1">
      <alignment vertical="top"/>
    </xf>
    <xf numFmtId="175" fontId="8" fillId="0" borderId="20" xfId="4" applyNumberFormat="1" applyFont="1" applyBorder="1" applyAlignment="1">
      <alignment vertical="top"/>
    </xf>
    <xf numFmtId="175" fontId="8" fillId="0" borderId="21" xfId="4" applyNumberFormat="1" applyFont="1" applyBorder="1" applyAlignment="1">
      <alignment vertical="top"/>
    </xf>
    <xf numFmtId="164" fontId="7" fillId="2" borderId="18" xfId="5" applyNumberFormat="1" applyFill="1" applyBorder="1">
      <alignment horizontal="right"/>
    </xf>
    <xf numFmtId="17" fontId="5" fillId="0" borderId="7" xfId="0" applyNumberFormat="1" applyFont="1" applyBorder="1" applyAlignment="1">
      <alignment horizontal="center"/>
    </xf>
    <xf numFmtId="168" fontId="7" fillId="0" borderId="21" xfId="4" applyNumberFormat="1" applyFont="1" applyBorder="1" applyAlignment="1">
      <alignment vertical="top"/>
    </xf>
    <xf numFmtId="164" fontId="7" fillId="2" borderId="15" xfId="5" applyNumberFormat="1" applyFill="1" applyBorder="1">
      <alignment horizontal="right"/>
    </xf>
    <xf numFmtId="172" fontId="11" fillId="3" borderId="19" xfId="4" applyNumberFormat="1" applyFont="1" applyFill="1" applyBorder="1" applyAlignment="1">
      <alignment vertical="top"/>
    </xf>
    <xf numFmtId="171" fontId="7" fillId="3" borderId="2" xfId="5" applyNumberFormat="1" applyBorder="1">
      <alignment horizontal="right"/>
    </xf>
    <xf numFmtId="174" fontId="7" fillId="3" borderId="2" xfId="5" applyNumberFormat="1" applyBorder="1">
      <alignment horizontal="right"/>
    </xf>
    <xf numFmtId="171" fontId="7" fillId="2" borderId="17" xfId="3" applyNumberFormat="1" applyFill="1" applyBorder="1" applyProtection="1">
      <alignment horizontal="right"/>
      <protection locked="0"/>
    </xf>
    <xf numFmtId="173" fontId="7" fillId="0" borderId="21" xfId="4" applyNumberFormat="1" applyFont="1" applyBorder="1" applyAlignment="1">
      <alignment vertical="top"/>
    </xf>
    <xf numFmtId="174" fontId="7" fillId="3" borderId="11" xfId="5" applyNumberFormat="1" applyFill="1" applyBorder="1">
      <alignment horizontal="right"/>
    </xf>
    <xf numFmtId="172" fontId="7" fillId="0" borderId="20" xfId="4" applyNumberFormat="1" applyFont="1" applyBorder="1" applyAlignment="1">
      <alignment vertical="top"/>
    </xf>
    <xf numFmtId="171" fontId="7" fillId="3" borderId="11" xfId="5" applyNumberFormat="1" applyFill="1" applyBorder="1">
      <alignment horizontal="right"/>
    </xf>
    <xf numFmtId="168" fontId="11" fillId="3" borderId="19" xfId="4" applyNumberFormat="1" applyFont="1" applyFill="1" applyBorder="1" applyAlignment="1">
      <alignment vertical="top"/>
    </xf>
    <xf numFmtId="174" fontId="7" fillId="2" borderId="18" xfId="3" applyNumberFormat="1" applyFill="1" applyBorder="1" applyProtection="1">
      <alignment horizontal="right"/>
      <protection locked="0"/>
    </xf>
    <xf numFmtId="174" fontId="7" fillId="2" borderId="17" xfId="3" applyNumberFormat="1" applyFill="1" applyBorder="1" applyProtection="1">
      <alignment horizontal="right"/>
      <protection locked="0"/>
    </xf>
    <xf numFmtId="174" fontId="8" fillId="2" borderId="18" xfId="3" applyNumberFormat="1" applyFont="1" applyFill="1" applyBorder="1" applyProtection="1">
      <alignment horizontal="right"/>
      <protection locked="0"/>
    </xf>
    <xf numFmtId="174" fontId="7" fillId="2" borderId="2" xfId="5" applyNumberFormat="1" applyFont="1" applyFill="1" applyBorder="1">
      <alignment horizontal="right"/>
    </xf>
    <xf numFmtId="174" fontId="7" fillId="2" borderId="11" xfId="5" applyNumberFormat="1" applyFill="1" applyBorder="1">
      <alignment horizontal="right"/>
    </xf>
    <xf numFmtId="174" fontId="7" fillId="2" borderId="2" xfId="5" applyNumberFormat="1" applyFill="1" applyBorder="1">
      <alignment horizontal="right"/>
    </xf>
    <xf numFmtId="174" fontId="7" fillId="2" borderId="12" xfId="5" applyNumberFormat="1" applyFill="1" applyBorder="1">
      <alignment horizontal="right"/>
    </xf>
    <xf numFmtId="174" fontId="7" fillId="2" borderId="18" xfId="3" applyNumberFormat="1" applyFont="1" applyFill="1" applyBorder="1" applyProtection="1">
      <alignment horizontal="right"/>
      <protection locked="0"/>
    </xf>
    <xf numFmtId="174" fontId="7" fillId="2" borderId="17" xfId="3" applyNumberFormat="1" applyFont="1" applyFill="1" applyBorder="1" applyProtection="1">
      <alignment horizontal="right"/>
      <protection locked="0"/>
    </xf>
    <xf numFmtId="174" fontId="0" fillId="2" borderId="18" xfId="0" applyNumberFormat="1" applyFill="1" applyBorder="1"/>
    <xf numFmtId="174" fontId="0" fillId="2" borderId="17" xfId="0" applyNumberFormat="1" applyFill="1" applyBorder="1"/>
    <xf numFmtId="171" fontId="7" fillId="2" borderId="2" xfId="5" applyNumberFormat="1" applyFont="1" applyFill="1" applyBorder="1">
      <alignment horizontal="right"/>
    </xf>
    <xf numFmtId="4" fontId="7" fillId="3" borderId="11" xfId="5" applyNumberFormat="1" applyFill="1" applyBorder="1">
      <alignment horizontal="right"/>
    </xf>
    <xf numFmtId="4" fontId="7" fillId="2" borderId="11" xfId="5" applyNumberFormat="1" applyFill="1" applyBorder="1">
      <alignment horizontal="right"/>
    </xf>
    <xf numFmtId="4" fontId="7" fillId="2" borderId="18" xfId="5" applyNumberFormat="1" applyFill="1" applyBorder="1">
      <alignment horizontal="right"/>
    </xf>
    <xf numFmtId="4" fontId="7" fillId="2" borderId="2" xfId="5" applyNumberFormat="1" applyFill="1" applyBorder="1">
      <alignment horizontal="right"/>
    </xf>
    <xf numFmtId="4" fontId="7" fillId="2" borderId="12" xfId="5" applyNumberFormat="1" applyFill="1" applyBorder="1">
      <alignment horizontal="right"/>
    </xf>
    <xf numFmtId="0" fontId="4" fillId="0" borderId="29" xfId="2" applyBorder="1" applyAlignment="1">
      <alignment horizontal="center" vertical="center" wrapText="1"/>
    </xf>
    <xf numFmtId="0" fontId="6" fillId="0" borderId="0" xfId="0" applyFont="1"/>
    <xf numFmtId="0" fontId="12" fillId="0" borderId="0" xfId="0" applyFont="1"/>
    <xf numFmtId="0" fontId="6" fillId="0" borderId="30" xfId="0" applyFont="1" applyBorder="1"/>
    <xf numFmtId="0" fontId="6" fillId="0" borderId="26" xfId="0" applyFont="1" applyBorder="1"/>
    <xf numFmtId="0" fontId="6" fillId="0" borderId="22" xfId="0" applyFont="1" applyBorder="1"/>
    <xf numFmtId="0" fontId="6" fillId="3" borderId="22" xfId="0" applyFont="1" applyFill="1" applyBorder="1"/>
    <xf numFmtId="0" fontId="6" fillId="0" borderId="31" xfId="0" applyFont="1" applyBorder="1"/>
    <xf numFmtId="176" fontId="13" fillId="0" borderId="19" xfId="0" applyNumberFormat="1" applyFont="1" applyBorder="1"/>
    <xf numFmtId="176" fontId="13" fillId="0" borderId="20" xfId="0" applyNumberFormat="1" applyFont="1" applyBorder="1"/>
    <xf numFmtId="176" fontId="13" fillId="3" borderId="20" xfId="0" applyNumberFormat="1" applyFont="1" applyFill="1" applyBorder="1"/>
    <xf numFmtId="176" fontId="13" fillId="0" borderId="21" xfId="0" applyNumberFormat="1" applyFont="1" applyBorder="1"/>
    <xf numFmtId="176" fontId="13" fillId="0" borderId="32" xfId="0" applyNumberFormat="1" applyFont="1" applyBorder="1"/>
    <xf numFmtId="0" fontId="6" fillId="0" borderId="33" xfId="0" applyFont="1" applyBorder="1"/>
    <xf numFmtId="0" fontId="6" fillId="5" borderId="5" xfId="0" applyFont="1" applyFill="1" applyBorder="1"/>
    <xf numFmtId="0" fontId="6" fillId="5" borderId="4" xfId="0" applyFont="1" applyFill="1" applyBorder="1"/>
    <xf numFmtId="0" fontId="6" fillId="5" borderId="6" xfId="0" applyFont="1" applyFill="1" applyBorder="1"/>
    <xf numFmtId="176" fontId="14" fillId="5" borderId="34" xfId="0" applyNumberFormat="1" applyFont="1" applyFill="1" applyBorder="1"/>
    <xf numFmtId="176" fontId="14" fillId="5" borderId="35" xfId="0" applyNumberFormat="1" applyFont="1" applyFill="1" applyBorder="1"/>
    <xf numFmtId="176" fontId="14" fillId="3" borderId="35" xfId="0" applyNumberFormat="1" applyFont="1" applyFill="1" applyBorder="1"/>
    <xf numFmtId="0" fontId="6" fillId="5" borderId="36" xfId="0" applyFont="1" applyFill="1" applyBorder="1"/>
    <xf numFmtId="0" fontId="15" fillId="0" borderId="0" xfId="0" applyFont="1"/>
    <xf numFmtId="0" fontId="16" fillId="0" borderId="0" xfId="0" applyFont="1"/>
    <xf numFmtId="0" fontId="16" fillId="0" borderId="9" xfId="0" applyFont="1" applyBorder="1"/>
    <xf numFmtId="0" fontId="16" fillId="0" borderId="38" xfId="0" applyFont="1" applyBorder="1" applyAlignment="1">
      <alignment horizontal="center"/>
    </xf>
    <xf numFmtId="0" fontId="16" fillId="0" borderId="35" xfId="0" applyFont="1" applyBorder="1" applyAlignment="1">
      <alignment horizontal="center"/>
    </xf>
    <xf numFmtId="0" fontId="16" fillId="0" borderId="36" xfId="0" applyFont="1" applyBorder="1"/>
    <xf numFmtId="0" fontId="16" fillId="0" borderId="36" xfId="0" applyFont="1" applyBorder="1" applyAlignment="1">
      <alignment horizontal="center"/>
    </xf>
    <xf numFmtId="0" fontId="16" fillId="0" borderId="36" xfId="0" applyFont="1" applyBorder="1" applyAlignment="1">
      <alignment horizontal="center" wrapText="1"/>
    </xf>
    <xf numFmtId="0" fontId="16" fillId="0" borderId="31" xfId="0" applyFont="1" applyBorder="1" applyAlignment="1">
      <alignment horizontal="center"/>
    </xf>
    <xf numFmtId="0" fontId="16" fillId="0" borderId="31" xfId="0" applyFont="1" applyBorder="1"/>
    <xf numFmtId="0" fontId="16" fillId="0" borderId="35" xfId="0" applyFont="1" applyBorder="1"/>
    <xf numFmtId="0" fontId="16" fillId="0" borderId="30" xfId="0" applyFont="1" applyBorder="1"/>
    <xf numFmtId="0" fontId="15" fillId="0" borderId="0" xfId="0" applyFont="1" applyAlignment="1">
      <alignment horizontal="center"/>
    </xf>
    <xf numFmtId="0" fontId="19" fillId="0" borderId="38" xfId="0" applyFont="1" applyBorder="1" applyAlignment="1">
      <alignment vertical="top" wrapText="1"/>
    </xf>
    <xf numFmtId="0" fontId="19" fillId="0" borderId="36" xfId="0" applyFont="1" applyBorder="1" applyAlignment="1">
      <alignment vertical="top" wrapText="1"/>
    </xf>
    <xf numFmtId="0" fontId="4" fillId="0" borderId="49" xfId="2" applyBorder="1">
      <alignment horizontal="center" vertical="center" wrapText="1"/>
    </xf>
    <xf numFmtId="0" fontId="4" fillId="0" borderId="50" xfId="2" applyBorder="1">
      <alignment horizontal="center" vertical="center" wrapText="1"/>
    </xf>
    <xf numFmtId="4" fontId="4" fillId="3" borderId="11" xfId="5" applyFont="1" applyBorder="1">
      <alignment horizontal="right"/>
    </xf>
    <xf numFmtId="164" fontId="7" fillId="3" borderId="12" xfId="5" applyNumberFormat="1" applyBorder="1">
      <alignment horizontal="right"/>
    </xf>
    <xf numFmtId="4" fontId="7" fillId="3" borderId="3" xfId="5" applyBorder="1">
      <alignment horizontal="right"/>
    </xf>
    <xf numFmtId="4" fontId="4" fillId="0" borderId="11" xfId="5" applyFont="1" applyFill="1" applyBorder="1">
      <alignment horizontal="right"/>
    </xf>
    <xf numFmtId="4" fontId="4" fillId="6" borderId="11" xfId="5" applyFont="1" applyFill="1" applyBorder="1">
      <alignment horizontal="right"/>
    </xf>
    <xf numFmtId="4" fontId="7" fillId="6" borderId="11" xfId="5" applyFill="1" applyBorder="1">
      <alignment horizontal="right"/>
    </xf>
    <xf numFmtId="0" fontId="0" fillId="0" borderId="2" xfId="0" applyBorder="1"/>
    <xf numFmtId="0" fontId="0" fillId="0" borderId="12" xfId="0" applyBorder="1"/>
    <xf numFmtId="0" fontId="5" fillId="6" borderId="11" xfId="0" applyFont="1" applyFill="1" applyBorder="1"/>
    <xf numFmtId="0" fontId="0" fillId="6" borderId="11" xfId="0" applyFill="1" applyBorder="1"/>
    <xf numFmtId="0" fontId="0" fillId="0" borderId="16" xfId="0" applyBorder="1"/>
    <xf numFmtId="0" fontId="0" fillId="0" borderId="3" xfId="0" applyBorder="1"/>
    <xf numFmtId="164" fontId="0" fillId="0" borderId="2" xfId="0" applyNumberFormat="1" applyBorder="1"/>
    <xf numFmtId="2" fontId="5" fillId="0" borderId="11" xfId="0" applyNumberFormat="1" applyFont="1" applyBorder="1"/>
    <xf numFmtId="177" fontId="0" fillId="2" borderId="2" xfId="0" applyNumberFormat="1" applyFill="1" applyBorder="1" applyProtection="1">
      <protection locked="0"/>
    </xf>
    <xf numFmtId="177" fontId="0" fillId="2" borderId="12" xfId="0" applyNumberFormat="1" applyFill="1" applyBorder="1" applyProtection="1">
      <protection locked="0"/>
    </xf>
    <xf numFmtId="177" fontId="5" fillId="6" borderId="11" xfId="0" applyNumberFormat="1" applyFont="1" applyFill="1" applyBorder="1"/>
    <xf numFmtId="2" fontId="0" fillId="6" borderId="11" xfId="0" applyNumberFormat="1" applyFill="1" applyBorder="1"/>
    <xf numFmtId="2" fontId="0" fillId="3" borderId="18" xfId="0" applyNumberFormat="1" applyFill="1" applyBorder="1"/>
    <xf numFmtId="0" fontId="5" fillId="4" borderId="11" xfId="0" applyFont="1" applyFill="1" applyBorder="1"/>
    <xf numFmtId="177" fontId="7" fillId="2" borderId="2" xfId="3" applyNumberFormat="1" applyFill="1" applyBorder="1" applyProtection="1">
      <alignment horizontal="right"/>
      <protection locked="0"/>
    </xf>
    <xf numFmtId="177" fontId="7" fillId="2" borderId="12" xfId="3" applyNumberFormat="1" applyFill="1" applyBorder="1" applyProtection="1">
      <alignment horizontal="right"/>
      <protection locked="0"/>
    </xf>
    <xf numFmtId="0" fontId="0" fillId="3" borderId="18" xfId="0" applyFill="1" applyBorder="1"/>
    <xf numFmtId="177" fontId="7" fillId="2" borderId="2" xfId="3" applyNumberFormat="1" applyBorder="1" applyProtection="1">
      <alignment horizontal="right"/>
      <protection locked="0"/>
    </xf>
    <xf numFmtId="177" fontId="7" fillId="2" borderId="12" xfId="3" applyNumberFormat="1" applyBorder="1" applyProtection="1">
      <alignment horizontal="right"/>
      <protection locked="0"/>
    </xf>
    <xf numFmtId="0" fontId="20" fillId="4" borderId="11" xfId="0" applyFont="1" applyFill="1" applyBorder="1"/>
    <xf numFmtId="177" fontId="8" fillId="2" borderId="2" xfId="3" applyNumberFormat="1" applyFont="1" applyFill="1" applyBorder="1" applyProtection="1">
      <alignment horizontal="right"/>
      <protection locked="0"/>
    </xf>
    <xf numFmtId="177" fontId="7" fillId="2" borderId="12" xfId="3" applyNumberFormat="1" applyFont="1" applyFill="1" applyBorder="1" applyProtection="1">
      <alignment horizontal="right"/>
      <protection locked="0"/>
    </xf>
    <xf numFmtId="177" fontId="20" fillId="6" borderId="11" xfId="0" applyNumberFormat="1" applyFont="1" applyFill="1" applyBorder="1"/>
    <xf numFmtId="0" fontId="6" fillId="6" borderId="11" xfId="0" applyFont="1" applyFill="1" applyBorder="1"/>
    <xf numFmtId="164" fontId="8" fillId="4" borderId="16" xfId="3" applyNumberFormat="1" applyFont="1" applyFill="1" applyBorder="1" applyProtection="1">
      <alignment horizontal="right"/>
      <protection locked="0"/>
    </xf>
    <xf numFmtId="164" fontId="8" fillId="4" borderId="2" xfId="3" applyNumberFormat="1" applyFont="1" applyFill="1" applyBorder="1" applyProtection="1">
      <alignment horizontal="right"/>
      <protection locked="0"/>
    </xf>
    <xf numFmtId="164" fontId="21" fillId="2" borderId="3" xfId="3" applyNumberFormat="1" applyFont="1" applyFill="1" applyBorder="1" applyProtection="1">
      <alignment horizontal="right"/>
      <protection locked="0"/>
    </xf>
    <xf numFmtId="0" fontId="6" fillId="3" borderId="18" xfId="0" applyFont="1" applyFill="1" applyBorder="1"/>
    <xf numFmtId="164" fontId="21" fillId="2" borderId="17" xfId="3" applyNumberFormat="1" applyFont="1" applyFill="1" applyBorder="1" applyProtection="1">
      <alignment horizontal="right"/>
      <protection locked="0"/>
    </xf>
    <xf numFmtId="164" fontId="21" fillId="2" borderId="16" xfId="3" applyNumberFormat="1" applyFont="1" applyFill="1" applyBorder="1" applyProtection="1">
      <alignment horizontal="right"/>
      <protection locked="0"/>
    </xf>
    <xf numFmtId="177" fontId="4" fillId="6" borderId="11" xfId="5" applyNumberFormat="1" applyFont="1" applyFill="1" applyBorder="1">
      <alignment horizontal="right"/>
    </xf>
    <xf numFmtId="4" fontId="7" fillId="3" borderId="18" xfId="5" applyFill="1" applyBorder="1">
      <alignment horizontal="right"/>
    </xf>
    <xf numFmtId="4" fontId="7" fillId="2" borderId="2" xfId="3" applyNumberFormat="1" applyFill="1" applyBorder="1" applyProtection="1">
      <alignment horizontal="right"/>
      <protection locked="0"/>
    </xf>
    <xf numFmtId="4" fontId="7" fillId="2" borderId="12" xfId="3" applyNumberFormat="1" applyFill="1" applyBorder="1" applyProtection="1">
      <alignment horizontal="right"/>
      <protection locked="0"/>
    </xf>
    <xf numFmtId="177" fontId="7" fillId="2" borderId="12" xfId="3" applyNumberFormat="1" applyFont="1" applyBorder="1" applyProtection="1">
      <alignment horizontal="right"/>
      <protection locked="0"/>
    </xf>
    <xf numFmtId="164" fontId="7" fillId="6" borderId="11" xfId="5" applyNumberFormat="1" applyFill="1" applyBorder="1">
      <alignment horizontal="right"/>
    </xf>
    <xf numFmtId="164" fontId="7" fillId="3" borderId="18" xfId="5" applyNumberFormat="1" applyFill="1" applyBorder="1">
      <alignment horizontal="right"/>
    </xf>
    <xf numFmtId="171" fontId="7" fillId="2" borderId="18" xfId="3" applyNumberFormat="1" applyBorder="1" applyProtection="1">
      <alignment horizontal="right"/>
      <protection locked="0"/>
    </xf>
    <xf numFmtId="171" fontId="7" fillId="2" borderId="17" xfId="3" applyNumberFormat="1" applyBorder="1" applyProtection="1">
      <alignment horizontal="right"/>
      <protection locked="0"/>
    </xf>
    <xf numFmtId="164" fontId="7" fillId="2" borderId="16" xfId="3" applyNumberFormat="1" applyBorder="1" applyProtection="1">
      <alignment horizontal="right"/>
      <protection locked="0"/>
    </xf>
    <xf numFmtId="177" fontId="7" fillId="3" borderId="2" xfId="5" applyNumberFormat="1" applyFont="1" applyBorder="1">
      <alignment horizontal="right"/>
    </xf>
    <xf numFmtId="177" fontId="7" fillId="3" borderId="12" xfId="5" applyNumberFormat="1" applyFont="1" applyBorder="1">
      <alignment horizontal="right"/>
    </xf>
    <xf numFmtId="167" fontId="7" fillId="3" borderId="2" xfId="4" applyNumberFormat="1" applyFont="1" applyFill="1" applyBorder="1" applyAlignment="1">
      <alignment horizontal="right"/>
    </xf>
    <xf numFmtId="4" fontId="7" fillId="2" borderId="11" xfId="3" applyNumberFormat="1" applyBorder="1" applyProtection="1">
      <alignment horizontal="right"/>
      <protection locked="0"/>
    </xf>
    <xf numFmtId="171" fontId="7" fillId="3" borderId="2" xfId="5" applyNumberFormat="1" applyFont="1" applyBorder="1">
      <alignment horizontal="right"/>
    </xf>
    <xf numFmtId="171" fontId="7" fillId="3" borderId="12" xfId="5" applyNumberFormat="1" applyFont="1" applyBorder="1">
      <alignment horizontal="right"/>
    </xf>
    <xf numFmtId="164" fontId="7" fillId="3" borderId="12" xfId="5" applyNumberFormat="1" applyFont="1" applyBorder="1">
      <alignment horizontal="right"/>
    </xf>
    <xf numFmtId="4" fontId="7" fillId="3" borderId="3" xfId="5" applyFont="1" applyBorder="1">
      <alignment horizontal="right"/>
    </xf>
    <xf numFmtId="177" fontId="7" fillId="3" borderId="2" xfId="5" applyNumberFormat="1" applyBorder="1">
      <alignment horizontal="right"/>
    </xf>
    <xf numFmtId="177" fontId="7" fillId="3" borderId="12" xfId="5" applyNumberFormat="1" applyBorder="1">
      <alignment horizontal="right"/>
    </xf>
    <xf numFmtId="164" fontId="7" fillId="3" borderId="18" xfId="5" applyNumberFormat="1" applyBorder="1">
      <alignment horizontal="right"/>
    </xf>
    <xf numFmtId="4" fontId="7" fillId="3" borderId="18" xfId="5" applyNumberFormat="1" applyBorder="1">
      <alignment horizontal="right"/>
    </xf>
    <xf numFmtId="177" fontId="7" fillId="2" borderId="2" xfId="3" applyNumberFormat="1" applyFont="1" applyBorder="1" applyProtection="1">
      <alignment horizontal="right"/>
      <protection locked="0"/>
    </xf>
    <xf numFmtId="164" fontId="7" fillId="2" borderId="17" xfId="3" applyNumberFormat="1" applyFont="1" applyBorder="1" applyProtection="1">
      <alignment horizontal="right"/>
      <protection locked="0"/>
    </xf>
    <xf numFmtId="4" fontId="7" fillId="3" borderId="16" xfId="3" applyFill="1" applyBorder="1" applyProtection="1">
      <alignment horizontal="right"/>
      <protection locked="0"/>
    </xf>
    <xf numFmtId="4" fontId="7" fillId="3" borderId="2" xfId="3" applyFill="1" applyBorder="1" applyProtection="1">
      <alignment horizontal="right"/>
      <protection locked="0"/>
    </xf>
    <xf numFmtId="164" fontId="7" fillId="4" borderId="11" xfId="5" applyNumberFormat="1" applyFill="1" applyBorder="1">
      <alignment horizontal="right"/>
    </xf>
    <xf numFmtId="164" fontId="7" fillId="2" borderId="16" xfId="3" applyNumberFormat="1" applyFill="1" applyBorder="1" applyProtection="1">
      <alignment horizontal="right"/>
      <protection locked="0"/>
    </xf>
    <xf numFmtId="177" fontId="0" fillId="2" borderId="2" xfId="0" applyNumberFormat="1" applyFill="1" applyBorder="1"/>
    <xf numFmtId="177" fontId="0" fillId="2" borderId="12" xfId="0" applyNumberFormat="1" applyFill="1" applyBorder="1"/>
    <xf numFmtId="164" fontId="0" fillId="2" borderId="17" xfId="0" applyNumberFormat="1" applyFill="1" applyBorder="1"/>
    <xf numFmtId="177" fontId="7" fillId="0" borderId="20" xfId="4" applyNumberFormat="1" applyFont="1" applyBorder="1" applyAlignment="1">
      <alignment vertical="top"/>
    </xf>
    <xf numFmtId="177" fontId="7" fillId="0" borderId="21" xfId="4" applyNumberFormat="1" applyFont="1" applyBorder="1" applyAlignment="1">
      <alignment vertical="top"/>
    </xf>
    <xf numFmtId="177" fontId="7" fillId="0" borderId="19" xfId="4" applyNumberFormat="1" applyFont="1" applyBorder="1" applyAlignment="1">
      <alignment vertical="top"/>
    </xf>
    <xf numFmtId="166" fontId="7" fillId="0" borderId="27" xfId="4" applyNumberFormat="1" applyFont="1" applyBorder="1" applyAlignment="1">
      <alignment vertical="top"/>
    </xf>
    <xf numFmtId="164" fontId="22" fillId="0" borderId="0" xfId="0" applyNumberFormat="1" applyFont="1"/>
    <xf numFmtId="164" fontId="23" fillId="4" borderId="18" xfId="3" applyNumberFormat="1" applyFont="1" applyFill="1" applyBorder="1" applyProtection="1">
      <alignment horizontal="right"/>
      <protection locked="0"/>
    </xf>
    <xf numFmtId="0" fontId="19" fillId="0" borderId="31" xfId="0" applyFont="1" applyBorder="1" applyAlignment="1">
      <alignment vertical="top" wrapText="1"/>
    </xf>
    <xf numFmtId="0" fontId="18" fillId="0" borderId="0" xfId="0" applyFont="1" applyAlignment="1">
      <alignment horizontal="center"/>
    </xf>
    <xf numFmtId="0" fontId="15" fillId="0" borderId="25" xfId="0" applyFont="1" applyBorder="1" applyAlignment="1">
      <alignment horizontal="center" vertical="center" wrapText="1"/>
    </xf>
    <xf numFmtId="0" fontId="15" fillId="0" borderId="36" xfId="0" applyFont="1" applyBorder="1" applyAlignment="1">
      <alignment horizontal="center" vertical="center" wrapText="1"/>
    </xf>
    <xf numFmtId="0" fontId="4" fillId="7" borderId="3" xfId="2" applyFill="1" applyBorder="1">
      <alignment horizontal="center" vertical="center" wrapText="1"/>
    </xf>
    <xf numFmtId="0" fontId="4" fillId="0" borderId="11" xfId="2" applyFont="1" applyBorder="1">
      <alignment horizontal="center" vertical="center" wrapText="1"/>
    </xf>
    <xf numFmtId="0" fontId="4" fillId="0" borderId="2" xfId="2" applyFont="1" applyBorder="1">
      <alignment horizontal="center" vertical="center" wrapText="1"/>
    </xf>
    <xf numFmtId="0" fontId="4" fillId="0" borderId="12" xfId="2" applyFont="1" applyBorder="1">
      <alignment horizontal="center" vertical="center" wrapText="1"/>
    </xf>
    <xf numFmtId="0" fontId="4" fillId="0" borderId="3" xfId="2" applyFont="1" applyBorder="1">
      <alignment horizontal="center" vertical="center" wrapText="1"/>
    </xf>
    <xf numFmtId="0" fontId="4" fillId="0" borderId="15" xfId="2" applyFont="1" applyBorder="1">
      <alignment horizontal="center" vertical="center" wrapText="1"/>
    </xf>
    <xf numFmtId="0" fontId="4" fillId="0" borderId="16" xfId="2" applyFont="1" applyBorder="1">
      <alignment horizontal="center" vertical="center" wrapText="1"/>
    </xf>
    <xf numFmtId="0" fontId="4" fillId="0" borderId="17" xfId="2" applyFont="1" applyBorder="1">
      <alignment horizontal="center" vertical="center" wrapText="1"/>
    </xf>
    <xf numFmtId="164" fontId="7" fillId="2" borderId="11" xfId="3" applyNumberFormat="1" applyBorder="1" applyAlignment="1" applyProtection="1">
      <alignment horizontal="right" vertical="center"/>
      <protection locked="0"/>
    </xf>
    <xf numFmtId="4" fontId="7" fillId="2" borderId="2" xfId="3" applyBorder="1" applyAlignment="1" applyProtection="1">
      <alignment horizontal="right" vertical="center"/>
      <protection locked="0"/>
    </xf>
    <xf numFmtId="4" fontId="7" fillId="2" borderId="12" xfId="3" applyBorder="1" applyAlignment="1" applyProtection="1">
      <alignment horizontal="right" vertical="center"/>
      <protection locked="0"/>
    </xf>
    <xf numFmtId="4" fontId="7" fillId="2" borderId="3" xfId="3" applyBorder="1" applyAlignment="1" applyProtection="1">
      <alignment horizontal="right" vertical="center"/>
      <protection locked="0"/>
    </xf>
    <xf numFmtId="4" fontId="7" fillId="2" borderId="11" xfId="3" applyBorder="1" applyAlignment="1" applyProtection="1">
      <alignment horizontal="right" vertical="center"/>
      <protection locked="0"/>
    </xf>
    <xf numFmtId="0" fontId="6" fillId="0" borderId="3" xfId="0" applyFont="1" applyBorder="1"/>
    <xf numFmtId="4" fontId="8" fillId="2" borderId="11" xfId="3" applyFont="1" applyBorder="1" applyAlignment="1" applyProtection="1">
      <alignment horizontal="right" vertical="center"/>
      <protection locked="0"/>
    </xf>
    <xf numFmtId="4" fontId="8" fillId="2" borderId="2" xfId="3" applyFont="1" applyBorder="1" applyAlignment="1" applyProtection="1">
      <alignment horizontal="right" vertical="center"/>
      <protection locked="0"/>
    </xf>
    <xf numFmtId="164" fontId="8" fillId="2" borderId="2" xfId="3" applyNumberFormat="1" applyFont="1" applyBorder="1" applyAlignment="1" applyProtection="1">
      <alignment horizontal="right" vertical="center"/>
      <protection locked="0"/>
    </xf>
    <xf numFmtId="4" fontId="8" fillId="2" borderId="12" xfId="3" applyFont="1" applyBorder="1" applyAlignment="1" applyProtection="1">
      <alignment horizontal="right" vertical="center"/>
      <protection locked="0"/>
    </xf>
    <xf numFmtId="4" fontId="8" fillId="2" borderId="3" xfId="3" applyFont="1" applyBorder="1" applyAlignment="1" applyProtection="1">
      <alignment horizontal="right" vertical="center"/>
      <protection locked="0"/>
    </xf>
    <xf numFmtId="4" fontId="8" fillId="2" borderId="19" xfId="3" applyFont="1" applyBorder="1" applyAlignment="1" applyProtection="1">
      <alignment horizontal="right" vertical="center"/>
      <protection locked="0"/>
    </xf>
    <xf numFmtId="4" fontId="8" fillId="2" borderId="20" xfId="3" applyFont="1" applyBorder="1" applyAlignment="1" applyProtection="1">
      <alignment horizontal="right" vertical="center"/>
      <protection locked="0"/>
    </xf>
    <xf numFmtId="164" fontId="8" fillId="2" borderId="20" xfId="3" applyNumberFormat="1" applyFont="1" applyBorder="1" applyAlignment="1" applyProtection="1">
      <alignment horizontal="right" vertical="center"/>
      <protection locked="0"/>
    </xf>
    <xf numFmtId="4" fontId="8" fillId="2" borderId="27" xfId="3" applyFont="1" applyBorder="1" applyAlignment="1" applyProtection="1">
      <alignment horizontal="right" vertical="center"/>
      <protection locked="0"/>
    </xf>
    <xf numFmtId="4" fontId="8" fillId="2" borderId="21" xfId="3" applyFont="1" applyBorder="1" applyAlignment="1" applyProtection="1">
      <alignment horizontal="right" vertical="center"/>
      <protection locked="0"/>
    </xf>
    <xf numFmtId="164" fontId="8" fillId="2" borderId="19" xfId="3" applyNumberFormat="1" applyFont="1" applyBorder="1" applyAlignment="1" applyProtection="1">
      <alignment horizontal="right" vertical="center"/>
      <protection locked="0"/>
    </xf>
    <xf numFmtId="164" fontId="8" fillId="2" borderId="21" xfId="3" applyNumberFormat="1" applyFont="1" applyBorder="1" applyAlignment="1" applyProtection="1">
      <alignment horizontal="right" vertical="center"/>
      <protection locked="0"/>
    </xf>
    <xf numFmtId="0" fontId="24" fillId="0" borderId="20" xfId="0" applyFont="1" applyBorder="1" applyAlignment="1">
      <alignment vertical="top" wrapText="1"/>
    </xf>
    <xf numFmtId="0" fontId="24" fillId="0" borderId="27" xfId="0" applyFont="1" applyBorder="1"/>
    <xf numFmtId="164" fontId="24" fillId="3" borderId="19" xfId="5" applyNumberFormat="1" applyFont="1" applyBorder="1">
      <alignment horizontal="right"/>
    </xf>
    <xf numFmtId="4" fontId="24" fillId="3" borderId="20" xfId="5" applyFont="1" applyBorder="1">
      <alignment horizontal="right"/>
    </xf>
    <xf numFmtId="164" fontId="24" fillId="3" borderId="20" xfId="5" applyNumberFormat="1" applyFont="1" applyBorder="1">
      <alignment horizontal="right"/>
    </xf>
    <xf numFmtId="4" fontId="24" fillId="3" borderId="21" xfId="5" applyFont="1" applyBorder="1">
      <alignment horizontal="right"/>
    </xf>
    <xf numFmtId="4" fontId="24" fillId="3" borderId="27" xfId="5" applyFont="1" applyBorder="1">
      <alignment horizontal="right"/>
    </xf>
    <xf numFmtId="4" fontId="24" fillId="3" borderId="51" xfId="5" applyFont="1" applyBorder="1">
      <alignment horizontal="right"/>
    </xf>
    <xf numFmtId="4" fontId="24" fillId="3" borderId="46" xfId="5" applyFont="1" applyBorder="1">
      <alignment horizontal="right"/>
    </xf>
    <xf numFmtId="4" fontId="24" fillId="3" borderId="48" xfId="5" applyFont="1" applyBorder="1">
      <alignment horizontal="right"/>
    </xf>
    <xf numFmtId="164" fontId="24" fillId="3" borderId="51" xfId="5" applyNumberFormat="1" applyFont="1" applyBorder="1">
      <alignment horizontal="right"/>
    </xf>
    <xf numFmtId="164" fontId="24" fillId="3" borderId="46" xfId="5" applyNumberFormat="1" applyFont="1" applyBorder="1">
      <alignment horizontal="right"/>
    </xf>
    <xf numFmtId="4" fontId="24" fillId="3" borderId="47" xfId="5" applyFont="1" applyBorder="1">
      <alignment horizontal="right"/>
    </xf>
    <xf numFmtId="0" fontId="19" fillId="0" borderId="36" xfId="0" applyFont="1" applyBorder="1" applyAlignment="1">
      <alignment horizontal="center" vertical="top" wrapText="1"/>
    </xf>
    <xf numFmtId="0" fontId="25" fillId="0" borderId="55" xfId="0" applyFont="1" applyBorder="1" applyAlignment="1">
      <alignment horizontal="center" vertical="top" wrapText="1"/>
    </xf>
    <xf numFmtId="0" fontId="25" fillId="0" borderId="53" xfId="0" applyFont="1" applyBorder="1" applyAlignment="1">
      <alignment horizontal="center" vertical="top" wrapText="1"/>
    </xf>
    <xf numFmtId="0" fontId="25" fillId="0" borderId="55" xfId="0" applyFont="1" applyBorder="1" applyAlignment="1">
      <alignment vertical="top" wrapText="1"/>
    </xf>
    <xf numFmtId="3" fontId="25" fillId="0" borderId="55" xfId="0" applyNumberFormat="1" applyFont="1" applyBorder="1" applyAlignment="1">
      <alignment horizontal="center" vertical="top" wrapText="1"/>
    </xf>
    <xf numFmtId="0" fontId="25" fillId="0" borderId="55" xfId="0" applyFont="1" applyBorder="1" applyAlignment="1">
      <alignment horizontal="center" vertical="center" wrapText="1"/>
    </xf>
    <xf numFmtId="176" fontId="14" fillId="0" borderId="23" xfId="0" applyNumberFormat="1" applyFont="1" applyBorder="1"/>
    <xf numFmtId="0" fontId="3" fillId="0" borderId="0" xfId="1" applyAlignment="1">
      <alignment horizontal="center" vertical="center" wrapText="1"/>
    </xf>
    <xf numFmtId="0" fontId="4" fillId="0" borderId="11" xfId="2" applyBorder="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0" fontId="4" fillId="0" borderId="3" xfId="2" applyBorder="1">
      <alignment horizontal="center" vertical="center" wrapText="1"/>
    </xf>
    <xf numFmtId="174" fontId="8" fillId="0" borderId="21" xfId="4" applyNumberFormat="1" applyFont="1" applyBorder="1" applyAlignment="1">
      <alignment vertical="top"/>
    </xf>
    <xf numFmtId="0" fontId="4" fillId="0" borderId="8" xfId="2" applyBorder="1">
      <alignment horizontal="center" vertical="center" wrapText="1"/>
    </xf>
    <xf numFmtId="0" fontId="4" fillId="0" borderId="8" xfId="2" applyBorder="1" applyAlignment="1">
      <alignment horizontal="center" vertical="center" wrapText="1"/>
    </xf>
    <xf numFmtId="0" fontId="0" fillId="4" borderId="2" xfId="0" applyFill="1" applyBorder="1"/>
    <xf numFmtId="0" fontId="6" fillId="4" borderId="2" xfId="0" applyFont="1" applyFill="1" applyBorder="1"/>
    <xf numFmtId="174" fontId="7" fillId="2" borderId="18" xfId="3" applyNumberFormat="1" applyBorder="1" applyProtection="1">
      <alignment horizontal="right"/>
      <protection locked="0"/>
    </xf>
    <xf numFmtId="174" fontId="7" fillId="2" borderId="17" xfId="3" applyNumberFormat="1" applyBorder="1" applyProtection="1">
      <alignment horizontal="right"/>
      <protection locked="0"/>
    </xf>
    <xf numFmtId="174" fontId="7" fillId="2" borderId="2" xfId="3" applyNumberFormat="1" applyFill="1" applyBorder="1" applyProtection="1">
      <alignment horizontal="right"/>
      <protection locked="0"/>
    </xf>
    <xf numFmtId="174" fontId="7" fillId="2" borderId="12" xfId="3" applyNumberFormat="1" applyFill="1" applyBorder="1" applyProtection="1">
      <alignment horizontal="right"/>
      <protection locked="0"/>
    </xf>
    <xf numFmtId="174" fontId="7" fillId="3" borderId="2" xfId="5" applyNumberFormat="1" applyFont="1" applyBorder="1">
      <alignment horizontal="right"/>
    </xf>
    <xf numFmtId="174" fontId="7" fillId="3" borderId="12" xfId="5" applyNumberFormat="1" applyFont="1" applyBorder="1">
      <alignment horizontal="right"/>
    </xf>
    <xf numFmtId="174" fontId="7" fillId="3" borderId="18" xfId="5" applyNumberFormat="1" applyBorder="1">
      <alignment horizontal="right"/>
    </xf>
    <xf numFmtId="174" fontId="7" fillId="2" borderId="18" xfId="3" applyNumberFormat="1" applyFont="1" applyBorder="1" applyProtection="1">
      <alignment horizontal="right"/>
      <protection locked="0"/>
    </xf>
    <xf numFmtId="174" fontId="7" fillId="2" borderId="17" xfId="3" applyNumberFormat="1" applyFont="1" applyBorder="1" applyProtection="1">
      <alignment horizontal="right"/>
      <protection locked="0"/>
    </xf>
    <xf numFmtId="174" fontId="7" fillId="3" borderId="12" xfId="5" applyNumberFormat="1" applyBorder="1">
      <alignment horizontal="right"/>
    </xf>
    <xf numFmtId="0" fontId="0" fillId="0" borderId="2" xfId="0" applyFill="1" applyBorder="1"/>
    <xf numFmtId="43" fontId="7" fillId="0" borderId="21" xfId="4" applyNumberFormat="1" applyFont="1" applyBorder="1" applyAlignment="1">
      <alignment vertical="top"/>
    </xf>
    <xf numFmtId="167" fontId="7" fillId="0" borderId="21" xfId="4" applyNumberFormat="1" applyFont="1" applyBorder="1" applyAlignment="1">
      <alignment vertical="top"/>
    </xf>
    <xf numFmtId="0" fontId="6" fillId="0" borderId="11" xfId="0" applyFont="1" applyBorder="1"/>
    <xf numFmtId="164" fontId="8" fillId="2" borderId="27" xfId="3" applyNumberFormat="1" applyFont="1" applyBorder="1" applyAlignment="1" applyProtection="1">
      <alignment horizontal="right" vertical="center"/>
      <protection locked="0"/>
    </xf>
    <xf numFmtId="0" fontId="24" fillId="0" borderId="19" xfId="0" applyFont="1" applyBorder="1"/>
    <xf numFmtId="0" fontId="4" fillId="0" borderId="26" xfId="2" applyBorder="1">
      <alignment horizontal="center" vertical="center" wrapText="1"/>
    </xf>
    <xf numFmtId="0" fontId="4" fillId="0" borderId="11" xfId="2" applyBorder="1">
      <alignment horizontal="center" vertical="center" wrapText="1"/>
    </xf>
    <xf numFmtId="0" fontId="4" fillId="0" borderId="22" xfId="2" applyBorder="1">
      <alignment horizontal="center" vertical="center" wrapText="1"/>
    </xf>
    <xf numFmtId="0" fontId="4" fillId="0" borderId="23" xfId="2" applyBorder="1">
      <alignment horizontal="center" vertical="center" wrapText="1"/>
    </xf>
    <xf numFmtId="0" fontId="4" fillId="0" borderId="2" xfId="2" applyBorder="1">
      <alignment horizontal="center" vertical="center" wrapText="1"/>
    </xf>
    <xf numFmtId="164" fontId="7" fillId="2" borderId="2" xfId="3" applyNumberFormat="1" applyBorder="1" applyAlignment="1" applyProtection="1">
      <alignment horizontal="right" vertical="center"/>
      <protection locked="0"/>
    </xf>
    <xf numFmtId="164" fontId="7" fillId="2" borderId="18" xfId="3" applyNumberFormat="1" applyBorder="1" applyAlignment="1" applyProtection="1">
      <alignment horizontal="right" vertical="center"/>
      <protection locked="0"/>
    </xf>
    <xf numFmtId="164" fontId="26" fillId="0" borderId="0" xfId="0" applyNumberFormat="1" applyFont="1"/>
    <xf numFmtId="0" fontId="26" fillId="0" borderId="0" xfId="0" applyNumberFormat="1" applyFont="1"/>
    <xf numFmtId="0" fontId="0" fillId="0" borderId="0" xfId="0" applyAlignment="1">
      <alignment horizontal="center" vertical="center" wrapText="1"/>
    </xf>
    <xf numFmtId="0" fontId="0" fillId="0" borderId="0" xfId="0" applyAlignment="1"/>
    <xf numFmtId="0" fontId="0" fillId="0" borderId="0" xfId="0" applyAlignment="1">
      <alignment wrapText="1"/>
    </xf>
    <xf numFmtId="0" fontId="19" fillId="0" borderId="31" xfId="0" applyFont="1" applyBorder="1" applyAlignment="1">
      <alignment vertical="top" wrapText="1"/>
    </xf>
    <xf numFmtId="0" fontId="15" fillId="0" borderId="0" xfId="0" applyFont="1" applyAlignment="1">
      <alignment horizontal="center"/>
    </xf>
    <xf numFmtId="0" fontId="15" fillId="0" borderId="29" xfId="0" applyFont="1" applyBorder="1" applyAlignment="1">
      <alignment vertical="top" wrapText="1"/>
    </xf>
    <xf numFmtId="0" fontId="15" fillId="0" borderId="10" xfId="0" applyFont="1" applyBorder="1" applyAlignment="1">
      <alignment vertical="top" wrapText="1"/>
    </xf>
    <xf numFmtId="0" fontId="15" fillId="0" borderId="31" xfId="0" applyFont="1" applyBorder="1" applyAlignment="1">
      <alignment vertical="top" wrapText="1"/>
    </xf>
    <xf numFmtId="0" fontId="27" fillId="0" borderId="36" xfId="0" applyFont="1" applyBorder="1" applyAlignment="1">
      <alignment vertical="top" wrapText="1"/>
    </xf>
    <xf numFmtId="0" fontId="15" fillId="0" borderId="36" xfId="0" applyFont="1" applyBorder="1" applyAlignment="1">
      <alignment horizontal="center" vertical="top" wrapText="1"/>
    </xf>
    <xf numFmtId="0" fontId="15" fillId="0" borderId="36" xfId="0" applyFont="1" applyBorder="1" applyAlignment="1">
      <alignment vertical="top" wrapText="1"/>
    </xf>
    <xf numFmtId="0" fontId="0" fillId="0" borderId="0" xfId="0"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wrapText="1"/>
    </xf>
    <xf numFmtId="0" fontId="19" fillId="0" borderId="0" xfId="0" applyFont="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28" fillId="0" borderId="0" xfId="0" applyFont="1" applyAlignment="1">
      <alignment horizontal="center" vertical="center"/>
    </xf>
    <xf numFmtId="0" fontId="0" fillId="0" borderId="0" xfId="0" applyFont="1" applyAlignment="1">
      <alignment vertical="center"/>
    </xf>
    <xf numFmtId="0" fontId="0" fillId="0" borderId="2" xfId="0" applyFont="1" applyBorder="1" applyAlignment="1">
      <alignment horizontal="center" vertical="center"/>
    </xf>
    <xf numFmtId="0" fontId="18" fillId="0" borderId="0" xfId="0" applyFont="1" applyAlignment="1">
      <alignment horizontal="center" vertical="center"/>
    </xf>
    <xf numFmtId="0" fontId="29" fillId="0" borderId="0" xfId="0" applyFont="1" applyAlignment="1">
      <alignment wrapText="1"/>
    </xf>
    <xf numFmtId="0" fontId="30" fillId="0" borderId="0" xfId="0" applyFont="1" applyAlignment="1">
      <alignment wrapText="1"/>
    </xf>
    <xf numFmtId="0" fontId="0" fillId="0" borderId="0" xfId="0" applyFont="1" applyAlignment="1">
      <alignment wrapText="1"/>
    </xf>
    <xf numFmtId="0" fontId="31" fillId="0" borderId="0" xfId="0" applyFont="1" applyAlignment="1">
      <alignment vertical="top" wrapText="1"/>
    </xf>
    <xf numFmtId="0" fontId="31" fillId="0" borderId="0" xfId="0" applyFont="1" applyAlignment="1">
      <alignment wrapText="1"/>
    </xf>
    <xf numFmtId="0" fontId="16" fillId="0" borderId="0" xfId="0" applyFont="1" applyAlignment="1">
      <alignment vertical="top" wrapText="1"/>
    </xf>
    <xf numFmtId="0" fontId="32" fillId="0" borderId="0" xfId="0" applyFont="1" applyAlignment="1">
      <alignment horizontal="left" vertical="top"/>
    </xf>
    <xf numFmtId="0" fontId="15" fillId="0" borderId="0" xfId="0" applyFont="1" applyAlignment="1">
      <alignment horizontal="center"/>
    </xf>
    <xf numFmtId="0" fontId="0" fillId="0" borderId="0" xfId="0" applyAlignment="1">
      <alignment wrapText="1"/>
    </xf>
    <xf numFmtId="0" fontId="27" fillId="0" borderId="0" xfId="0" applyFont="1" applyAlignment="1">
      <alignment horizontal="center"/>
    </xf>
    <xf numFmtId="0" fontId="15" fillId="0" borderId="0" xfId="0" applyFont="1" applyAlignment="1">
      <alignment horizontal="left" indent="4"/>
    </xf>
    <xf numFmtId="0" fontId="25" fillId="0" borderId="0" xfId="0" applyFont="1" applyAlignment="1">
      <alignment vertical="top" wrapText="1"/>
    </xf>
    <xf numFmtId="0" fontId="34" fillId="0" borderId="0" xfId="0" applyFont="1" applyAlignment="1">
      <alignment vertical="top" wrapText="1"/>
    </xf>
    <xf numFmtId="0" fontId="18" fillId="0" borderId="0" xfId="0" applyFont="1"/>
    <xf numFmtId="0" fontId="15" fillId="0" borderId="0" xfId="0" applyFont="1" applyAlignment="1">
      <alignment horizontal="left" indent="1"/>
    </xf>
    <xf numFmtId="0" fontId="27" fillId="0" borderId="0" xfId="0" applyFont="1" applyAlignment="1">
      <alignment horizontal="right" indent="15"/>
    </xf>
    <xf numFmtId="0" fontId="27" fillId="0" borderId="0" xfId="0" applyFont="1" applyAlignment="1">
      <alignment horizontal="right"/>
    </xf>
    <xf numFmtId="0" fontId="15" fillId="0" borderId="0" xfId="0" applyFont="1" applyBorder="1" applyAlignment="1">
      <alignment horizontal="left" vertical="top" wrapText="1"/>
    </xf>
    <xf numFmtId="0" fontId="15" fillId="0" borderId="0" xfId="0" applyFont="1" applyBorder="1" applyAlignment="1">
      <alignment vertical="top" wrapText="1"/>
    </xf>
    <xf numFmtId="0" fontId="33" fillId="0" borderId="0" xfId="0" applyFont="1" applyAlignment="1">
      <alignment horizontal="left" indent="1"/>
    </xf>
    <xf numFmtId="0" fontId="15" fillId="0" borderId="0" xfId="0" applyFont="1" applyAlignment="1">
      <alignment horizontal="justify"/>
    </xf>
    <xf numFmtId="0" fontId="15" fillId="0" borderId="0" xfId="0" applyFont="1" applyAlignment="1">
      <alignment horizontal="left" wrapText="1" indent="4"/>
    </xf>
    <xf numFmtId="0" fontId="15" fillId="0" borderId="0" xfId="0" applyFont="1" applyBorder="1" applyAlignment="1">
      <alignment vertical="top" wrapText="1"/>
    </xf>
    <xf numFmtId="0" fontId="4" fillId="0" borderId="22" xfId="2" applyBorder="1" applyAlignment="1">
      <alignment horizontal="center" vertical="center" wrapText="1"/>
    </xf>
    <xf numFmtId="0" fontId="4" fillId="0" borderId="2" xfId="2" applyBorder="1" applyAlignment="1">
      <alignment horizontal="center" vertical="center" wrapText="1"/>
    </xf>
    <xf numFmtId="0" fontId="4" fillId="0" borderId="28" xfId="2" applyBorder="1" applyAlignment="1">
      <alignment horizontal="center" vertical="center" wrapText="1"/>
    </xf>
    <xf numFmtId="0" fontId="4" fillId="0" borderId="3" xfId="2" applyBorder="1" applyAlignment="1">
      <alignment horizontal="center" vertical="center" wrapText="1"/>
    </xf>
    <xf numFmtId="0" fontId="4" fillId="0" borderId="26" xfId="2" applyFont="1" applyBorder="1">
      <alignment horizontal="center" vertical="center" wrapText="1"/>
    </xf>
    <xf numFmtId="0" fontId="4" fillId="0" borderId="22" xfId="2" applyBorder="1">
      <alignment horizontal="center" vertical="center" wrapText="1"/>
    </xf>
    <xf numFmtId="0" fontId="4" fillId="0" borderId="23" xfId="2" applyBorder="1">
      <alignment horizontal="center" vertical="center" wrapText="1"/>
    </xf>
    <xf numFmtId="17" fontId="5" fillId="0" borderId="8" xfId="0" applyNumberFormat="1" applyFont="1" applyBorder="1" applyAlignment="1">
      <alignment horizontal="center"/>
    </xf>
    <xf numFmtId="17" fontId="5" fillId="0" borderId="9" xfId="0" applyNumberFormat="1" applyFont="1" applyBorder="1" applyAlignment="1">
      <alignment horizontal="center"/>
    </xf>
    <xf numFmtId="17" fontId="5" fillId="0" borderId="10" xfId="0" applyNumberFormat="1" applyFont="1" applyBorder="1" applyAlignment="1">
      <alignment horizontal="center"/>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xf numFmtId="17" fontId="4" fillId="0" borderId="26" xfId="2" applyNumberFormat="1" applyFont="1" applyBorder="1">
      <alignment horizontal="center" vertical="center" wrapText="1"/>
    </xf>
    <xf numFmtId="17" fontId="4" fillId="0" borderId="4" xfId="2" applyNumberFormat="1" applyBorder="1" applyAlignment="1">
      <alignment horizontal="center" vertical="center" wrapText="1"/>
    </xf>
    <xf numFmtId="0" fontId="4" fillId="0" borderId="4" xfId="2" applyBorder="1" applyAlignment="1">
      <alignment horizontal="center" vertical="center" wrapText="1"/>
    </xf>
    <xf numFmtId="17" fontId="4" fillId="0" borderId="5" xfId="2" applyNumberFormat="1" applyFont="1" applyBorder="1" applyAlignment="1">
      <alignment horizontal="center" vertical="center" wrapText="1"/>
    </xf>
    <xf numFmtId="0" fontId="4" fillId="0" borderId="6" xfId="2" applyBorder="1" applyAlignment="1">
      <alignment horizontal="center" vertical="center" wrapText="1"/>
    </xf>
    <xf numFmtId="0" fontId="4" fillId="0" borderId="26" xfId="2" applyBorder="1">
      <alignment horizontal="center" vertical="center" wrapText="1"/>
    </xf>
    <xf numFmtId="0" fontId="4" fillId="0" borderId="11" xfId="2" applyBorder="1">
      <alignment horizontal="center" vertical="center" wrapText="1"/>
    </xf>
    <xf numFmtId="0" fontId="4" fillId="0" borderId="2" xfId="2" applyBorder="1">
      <alignment horizontal="center" vertical="center" wrapText="1"/>
    </xf>
    <xf numFmtId="17" fontId="4" fillId="0" borderId="8" xfId="2" applyNumberFormat="1" applyFont="1" applyBorder="1" applyAlignment="1">
      <alignment horizontal="center" vertical="center" wrapText="1"/>
    </xf>
    <xf numFmtId="0" fontId="4" fillId="0" borderId="9" xfId="2" applyBorder="1" applyAlignment="1">
      <alignment horizontal="center" vertical="center" wrapText="1"/>
    </xf>
    <xf numFmtId="0" fontId="4" fillId="0" borderId="5" xfId="2" applyFont="1" applyBorder="1" applyAlignment="1">
      <alignment horizontal="center" vertical="center" wrapText="1"/>
    </xf>
    <xf numFmtId="0" fontId="0" fillId="0" borderId="4" xfId="0" applyBorder="1" applyAlignment="1">
      <alignment horizontal="center" vertical="center" wrapText="1"/>
    </xf>
    <xf numFmtId="17" fontId="4" fillId="0" borderId="4" xfId="2" applyNumberFormat="1" applyFont="1" applyBorder="1" applyAlignment="1">
      <alignment horizontal="center" vertical="center" wrapText="1"/>
    </xf>
    <xf numFmtId="0" fontId="4" fillId="0" borderId="28" xfId="2" applyBorder="1">
      <alignment horizontal="center" vertical="center" wrapText="1"/>
    </xf>
    <xf numFmtId="0" fontId="4" fillId="0" borderId="3" xfId="2" applyBorder="1">
      <alignment horizontal="center" vertical="center" wrapText="1"/>
    </xf>
    <xf numFmtId="17" fontId="4" fillId="0" borderId="5" xfId="2" applyNumberFormat="1" applyBorder="1" applyAlignment="1">
      <alignment horizontal="center" vertical="center" wrapText="1"/>
    </xf>
    <xf numFmtId="0" fontId="6" fillId="0" borderId="0" xfId="0" applyFont="1" applyAlignment="1">
      <alignment vertical="justify"/>
    </xf>
    <xf numFmtId="0" fontId="25" fillId="0" borderId="52" xfId="0" applyFont="1" applyBorder="1" applyAlignment="1">
      <alignment horizontal="center" vertical="center" textRotation="90" wrapText="1"/>
    </xf>
    <xf numFmtId="0" fontId="25" fillId="0" borderId="53" xfId="0" applyFont="1" applyBorder="1" applyAlignment="1">
      <alignment horizontal="center" vertical="center" textRotation="90" wrapText="1"/>
    </xf>
    <xf numFmtId="0" fontId="25" fillId="0" borderId="57"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54" xfId="0" applyFont="1" applyBorder="1" applyAlignment="1">
      <alignment horizontal="center" vertical="center" wrapText="1"/>
    </xf>
    <xf numFmtId="0" fontId="15" fillId="0" borderId="0" xfId="0" applyFont="1" applyAlignment="1">
      <alignment horizontal="center"/>
    </xf>
    <xf numFmtId="0" fontId="0" fillId="0" borderId="0" xfId="0" applyAlignment="1">
      <alignment horizontal="center"/>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16" fillId="0" borderId="8" xfId="0" applyFont="1" applyBorder="1" applyAlignment="1">
      <alignment wrapText="1"/>
    </xf>
    <xf numFmtId="0" fontId="16" fillId="0" borderId="45" xfId="0" applyFont="1" applyBorder="1" applyAlignment="1">
      <alignment wrapText="1"/>
    </xf>
    <xf numFmtId="0" fontId="17" fillId="0" borderId="35" xfId="0" applyFont="1" applyBorder="1"/>
    <xf numFmtId="0" fontId="16" fillId="0" borderId="24" xfId="0" applyFont="1" applyBorder="1"/>
    <xf numFmtId="0" fontId="16" fillId="0" borderId="37" xfId="0" applyFont="1" applyBorder="1"/>
    <xf numFmtId="0" fontId="16" fillId="0" borderId="42" xfId="0" applyFont="1" applyBorder="1" applyAlignment="1">
      <alignment horizontal="center" wrapText="1"/>
    </xf>
    <xf numFmtId="0" fontId="16" fillId="0" borderId="43" xfId="0" applyFont="1" applyBorder="1" applyAlignment="1">
      <alignment horizontal="center" wrapText="1"/>
    </xf>
    <xf numFmtId="0" fontId="16" fillId="0" borderId="44" xfId="0" applyFont="1" applyBorder="1" applyAlignment="1">
      <alignment horizontal="center" wrapText="1"/>
    </xf>
    <xf numFmtId="0" fontId="16" fillId="0" borderId="39" xfId="0" applyFont="1" applyBorder="1"/>
    <xf numFmtId="0" fontId="16" fillId="0" borderId="40" xfId="0" applyFont="1" applyBorder="1"/>
    <xf numFmtId="0" fontId="16" fillId="0" borderId="8" xfId="0" applyFont="1" applyBorder="1" applyAlignment="1">
      <alignment horizontal="center"/>
    </xf>
    <xf numFmtId="0" fontId="16" fillId="0" borderId="9" xfId="0" applyFont="1" applyBorder="1" applyAlignment="1">
      <alignment horizontal="center"/>
    </xf>
    <xf numFmtId="0" fontId="16" fillId="0" borderId="34" xfId="0" applyFont="1" applyBorder="1"/>
    <xf numFmtId="0" fontId="16" fillId="0" borderId="41" xfId="0" applyFont="1" applyBorder="1"/>
    <xf numFmtId="0" fontId="18" fillId="0" borderId="0" xfId="0" applyFont="1" applyAlignment="1">
      <alignment horizontal="center" wrapText="1"/>
    </xf>
    <xf numFmtId="0" fontId="0" fillId="0" borderId="0" xfId="0" applyAlignment="1">
      <alignment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9" fillId="0" borderId="30" xfId="0" applyFont="1" applyBorder="1" applyAlignment="1">
      <alignment vertical="top" wrapText="1"/>
    </xf>
    <xf numFmtId="0" fontId="19" fillId="0" borderId="31" xfId="0" applyFont="1" applyBorder="1" applyAlignment="1">
      <alignment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19" fillId="0" borderId="33" xfId="0" applyFont="1" applyBorder="1" applyAlignment="1">
      <alignment horizontal="center" vertical="top" wrapText="1"/>
    </xf>
    <xf numFmtId="0" fontId="15" fillId="0" borderId="30" xfId="0" applyFont="1" applyBorder="1" applyAlignment="1">
      <alignment horizontal="center" vertical="center" textRotation="90" wrapText="1"/>
    </xf>
    <xf numFmtId="0" fontId="15" fillId="0" borderId="31" xfId="0" applyFont="1" applyBorder="1" applyAlignment="1">
      <alignment horizontal="center" vertical="center" textRotation="90" wrapText="1"/>
    </xf>
    <xf numFmtId="0" fontId="18"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xf numFmtId="0" fontId="0" fillId="0" borderId="0" xfId="0" applyAlignment="1">
      <alignment vertical="center" wrapText="1"/>
    </xf>
  </cellXfs>
  <cellStyles count="6">
    <cellStyle name="Заголовок" xfId="1"/>
    <cellStyle name="ЗаголовокСтолбца" xfId="2"/>
    <cellStyle name="Значение" xfId="3"/>
    <cellStyle name="Обычный" xfId="0" builtinId="0"/>
    <cellStyle name="Финансовый" xfId="4" builtinId="3"/>
    <cellStyle name="Формула"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60;&#1086;&#1088;&#1084;&#1072;%2046%20&#1069;&#1069;/&#1044;&#1083;&#1103;%20&#1088;&#1072;&#1089;&#1095;&#1105;&#1090;&#1072;%20&#1090;&#1072;&#1088;&#1080;&#1092;&#1086;&#1074;/TSET.NET.2009.O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60;&#1086;&#1088;&#1084;&#1072;%2046%20&#1069;&#1069;/&#1058;&#1072;&#1073;&#1083;&#1080;&#1094;&#1099;%20&#1076;&#1083;&#1103;%20&#1086;&#1073;&#1097;&#1077;&#1075;&#1086;%20&#1073;&#1072;&#1083;&#1072;&#1085;&#1089;&#1072;%20&#1085;&#1072;%20201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60;&#1086;&#1088;&#1084;&#1072;%2046%20&#1069;&#1069;/Documents%20and%20Settings/KuznetsovaNN/Application%20Data/Microsoft/Excel/&#1044;&#1083;&#1103;%20&#1088;&#1072;&#1089;&#1095;&#1105;&#1090;&#1072;%20&#1090;&#1072;&#1088;&#1080;&#1092;&#1086;&#1074;/TSET.NET.2009.OR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60;&#1086;&#1088;&#1084;&#1072;%2046%20&#1069;&#1069;/&#1058;&#1072;&#1073;&#1083;&#1080;&#1094;&#1099;%20&#1076;&#1083;&#1103;%20&#1086;&#1073;&#1097;&#1077;&#1075;&#1086;%20&#1073;&#1072;&#1083;&#1072;&#1085;&#1089;&#1072;%20&#1085;&#1072;%202013%20&#1075;&#1086;&#10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
      <sheetName val="4"/>
      <sheetName val="Лист3"/>
    </sheetNames>
    <sheetDataSet>
      <sheetData sheetId="0">
        <row r="25">
          <cell r="E25">
            <v>310.94799999999998</v>
          </cell>
          <cell r="G25">
            <v>1447.4749999999999</v>
          </cell>
          <cell r="H25">
            <v>5</v>
          </cell>
          <cell r="I25">
            <v>286.94900000000001</v>
          </cell>
          <cell r="K25">
            <v>1258.6600000000001</v>
          </cell>
          <cell r="L25">
            <v>5</v>
          </cell>
          <cell r="M25">
            <v>309.32499999999999</v>
          </cell>
          <cell r="O25">
            <v>1188.337</v>
          </cell>
          <cell r="P25">
            <v>5</v>
          </cell>
          <cell r="Q25">
            <v>277.77600000000001</v>
          </cell>
          <cell r="S25">
            <v>890.19299999999998</v>
          </cell>
          <cell r="T25">
            <v>5</v>
          </cell>
          <cell r="U25">
            <v>287.08100000000002</v>
          </cell>
          <cell r="W25">
            <v>423.12</v>
          </cell>
          <cell r="X25">
            <v>5</v>
          </cell>
          <cell r="Y25">
            <v>278.52300000000002</v>
          </cell>
          <cell r="Z25">
            <v>715.69299999999998</v>
          </cell>
          <cell r="AB25">
            <v>5</v>
          </cell>
          <cell r="AC25">
            <v>288.62099999999998</v>
          </cell>
          <cell r="AE25">
            <v>1152.5239999999999</v>
          </cell>
          <cell r="AF25">
            <v>5</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
      <sheetName val="4"/>
      <sheetName val="Лист3"/>
    </sheetNames>
    <sheetDataSet>
      <sheetData sheetId="0">
        <row r="25">
          <cell r="E25">
            <v>238.58799999999999</v>
          </cell>
          <cell r="G25">
            <v>528.226</v>
          </cell>
          <cell r="H25">
            <v>5</v>
          </cell>
          <cell r="I25">
            <v>258.94099999999997</v>
          </cell>
          <cell r="K25">
            <v>853.59199999999998</v>
          </cell>
          <cell r="L25">
            <v>5</v>
          </cell>
          <cell r="M25">
            <v>286.14699999999999</v>
          </cell>
          <cell r="O25">
            <v>1041.0830000000001</v>
          </cell>
          <cell r="P25">
            <v>5</v>
          </cell>
          <cell r="Q25">
            <v>276.85000000000002</v>
          </cell>
          <cell r="S25">
            <v>857.05799999999999</v>
          </cell>
          <cell r="T25">
            <v>5</v>
          </cell>
          <cell r="U25">
            <v>285.10899999999998</v>
          </cell>
          <cell r="W25">
            <v>822.77800000000002</v>
          </cell>
          <cell r="Y25">
            <v>276.50400000000002</v>
          </cell>
          <cell r="AA25">
            <v>1032.671</v>
          </cell>
          <cell r="AB25">
            <v>5</v>
          </cell>
          <cell r="AC25">
            <v>285.63600000000002</v>
          </cell>
          <cell r="AE25">
            <v>1056.578</v>
          </cell>
          <cell r="AF25">
            <v>5</v>
          </cell>
          <cell r="AG25">
            <v>281.495</v>
          </cell>
          <cell r="AI25">
            <v>926.20699999999999</v>
          </cell>
          <cell r="AJ25">
            <v>5</v>
          </cell>
          <cell r="AK25">
            <v>273.86500000000001</v>
          </cell>
          <cell r="AM25">
            <v>730.85799999999995</v>
          </cell>
          <cell r="AN25">
            <v>5</v>
          </cell>
          <cell r="AO25">
            <v>233.39400000000001</v>
          </cell>
          <cell r="AQ25">
            <v>695.80499999999995</v>
          </cell>
          <cell r="AR25">
            <v>5</v>
          </cell>
          <cell r="AS25">
            <v>228.125</v>
          </cell>
          <cell r="AU25">
            <v>515.83399999999995</v>
          </cell>
          <cell r="AV25">
            <v>5</v>
          </cell>
          <cell r="AW25">
            <v>239.88499999999999</v>
          </cell>
          <cell r="AY25">
            <v>542.54300000000001</v>
          </cell>
          <cell r="AZ25">
            <v>5</v>
          </cell>
          <cell r="BA25">
            <v>3164.5389999999998</v>
          </cell>
          <cell r="BC25">
            <v>9603.233000000002</v>
          </cell>
          <cell r="BD25">
            <v>60</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184"/>
  <sheetViews>
    <sheetView tabSelected="1" workbookViewId="0"/>
  </sheetViews>
  <sheetFormatPr defaultRowHeight="12.75"/>
  <cols>
    <col min="1" max="1" width="143.7109375" customWidth="1"/>
  </cols>
  <sheetData>
    <row r="1" spans="1:9" ht="18.75">
      <c r="A1" s="463" t="s">
        <v>307</v>
      </c>
      <c r="B1" s="453"/>
      <c r="C1" s="453"/>
      <c r="D1" s="453"/>
      <c r="E1" s="453"/>
      <c r="F1" s="453"/>
      <c r="G1" s="453"/>
      <c r="H1" s="453"/>
    </row>
    <row r="2" spans="1:9" ht="18.75">
      <c r="A2" s="463" t="s">
        <v>308</v>
      </c>
      <c r="B2" s="453"/>
      <c r="C2" s="453"/>
      <c r="D2" s="453"/>
      <c r="E2" s="453"/>
      <c r="F2" s="453"/>
      <c r="G2" s="453"/>
      <c r="H2" s="443"/>
    </row>
    <row r="3" spans="1:9" ht="18.75">
      <c r="A3" s="463" t="s">
        <v>309</v>
      </c>
      <c r="B3" s="453"/>
      <c r="C3" s="453"/>
      <c r="D3" s="453"/>
      <c r="E3" s="453"/>
      <c r="F3" s="453"/>
      <c r="G3" s="453"/>
      <c r="H3" s="443"/>
    </row>
    <row r="4" spans="1:9" ht="18.75">
      <c r="A4" s="463" t="s">
        <v>310</v>
      </c>
      <c r="B4" s="453"/>
      <c r="C4" s="453"/>
      <c r="D4" s="453"/>
      <c r="E4" s="453"/>
      <c r="F4" s="453"/>
      <c r="G4" s="453"/>
      <c r="H4" s="453"/>
    </row>
    <row r="6" spans="1:9" ht="37.5" customHeight="1">
      <c r="A6" s="467" t="s">
        <v>332</v>
      </c>
      <c r="B6" s="444"/>
      <c r="C6" s="444"/>
      <c r="D6" s="444"/>
      <c r="E6" s="444"/>
      <c r="F6" s="444"/>
      <c r="G6" s="444"/>
      <c r="H6" s="444"/>
      <c r="I6" s="444"/>
    </row>
    <row r="7" spans="1:9" ht="15" customHeight="1">
      <c r="A7" s="444" t="s">
        <v>317</v>
      </c>
      <c r="B7" s="444"/>
      <c r="C7" s="444"/>
      <c r="D7" s="444"/>
      <c r="E7" s="444"/>
      <c r="F7" s="444"/>
      <c r="G7" s="444"/>
      <c r="H7" s="444"/>
      <c r="I7" s="444"/>
    </row>
    <row r="8" spans="1:9">
      <c r="A8" s="464"/>
      <c r="B8" s="444"/>
      <c r="C8" s="444"/>
      <c r="D8" s="444"/>
      <c r="E8" s="444"/>
      <c r="F8" s="444"/>
      <c r="G8" s="444"/>
      <c r="H8" s="444"/>
      <c r="I8" s="444"/>
    </row>
    <row r="9" spans="1:9">
      <c r="A9" s="465" t="s">
        <v>312</v>
      </c>
      <c r="B9" s="444"/>
      <c r="C9" s="444"/>
      <c r="D9" s="444"/>
      <c r="E9" s="444"/>
      <c r="F9" s="444"/>
      <c r="G9" s="444"/>
      <c r="H9" s="444"/>
      <c r="I9" s="444"/>
    </row>
    <row r="10" spans="1:9">
      <c r="A10" s="444" t="s">
        <v>311</v>
      </c>
      <c r="B10" s="444"/>
      <c r="C10" s="444"/>
      <c r="D10" s="444"/>
      <c r="E10" s="444"/>
      <c r="F10" s="444"/>
      <c r="G10" s="444"/>
      <c r="H10" s="444"/>
      <c r="I10" s="444"/>
    </row>
    <row r="11" spans="1:9">
      <c r="A11" s="444" t="s">
        <v>313</v>
      </c>
      <c r="B11" s="444"/>
      <c r="C11" s="444"/>
      <c r="D11" s="444"/>
      <c r="E11" s="444"/>
      <c r="F11" s="444"/>
      <c r="G11" s="444"/>
      <c r="H11" s="444"/>
      <c r="I11" s="444"/>
    </row>
    <row r="12" spans="1:9">
      <c r="A12" s="444" t="s">
        <v>314</v>
      </c>
      <c r="B12" s="444"/>
      <c r="C12" s="444"/>
      <c r="D12" s="444"/>
      <c r="E12" s="444"/>
      <c r="F12" s="444"/>
      <c r="G12" s="444"/>
      <c r="H12" s="444"/>
      <c r="I12" s="444"/>
    </row>
    <row r="13" spans="1:9">
      <c r="A13" s="444"/>
      <c r="B13" s="444"/>
      <c r="C13" s="444"/>
      <c r="D13" s="444"/>
      <c r="E13" s="444"/>
      <c r="F13" s="444"/>
      <c r="G13" s="444"/>
      <c r="H13" s="444"/>
      <c r="I13" s="444"/>
    </row>
    <row r="14" spans="1:9">
      <c r="A14" s="466" t="s">
        <v>315</v>
      </c>
      <c r="B14" s="444"/>
      <c r="C14" s="444"/>
      <c r="D14" s="444"/>
      <c r="E14" s="444"/>
      <c r="F14" s="444"/>
      <c r="G14" s="444"/>
      <c r="H14" s="444"/>
      <c r="I14" s="444"/>
    </row>
    <row r="15" spans="1:9" ht="13.5" customHeight="1">
      <c r="A15" s="465" t="s">
        <v>316</v>
      </c>
      <c r="B15" s="444"/>
      <c r="C15" s="444"/>
      <c r="D15" s="444"/>
      <c r="E15" s="444"/>
      <c r="F15" s="444"/>
      <c r="G15" s="444"/>
      <c r="H15" s="444"/>
      <c r="I15" s="444"/>
    </row>
    <row r="16" spans="1:9">
      <c r="A16" s="444"/>
      <c r="B16" s="444"/>
      <c r="C16" s="444"/>
      <c r="D16" s="444"/>
      <c r="E16" s="444"/>
      <c r="F16" s="444"/>
      <c r="G16" s="444"/>
      <c r="H16" s="444"/>
      <c r="I16" s="444"/>
    </row>
    <row r="17" spans="1:9" ht="13.5" customHeight="1">
      <c r="A17" s="444" t="s">
        <v>318</v>
      </c>
      <c r="B17" s="444"/>
      <c r="C17" s="444"/>
      <c r="D17" s="444"/>
      <c r="E17" s="444"/>
      <c r="F17" s="444"/>
      <c r="G17" s="444"/>
      <c r="H17" s="444"/>
      <c r="I17" s="444"/>
    </row>
    <row r="18" spans="1:9">
      <c r="A18" s="444"/>
      <c r="B18" s="444"/>
      <c r="C18" s="444"/>
      <c r="D18" s="444"/>
      <c r="E18" s="444"/>
      <c r="F18" s="444"/>
      <c r="G18" s="444"/>
      <c r="H18" s="444"/>
      <c r="I18" s="444"/>
    </row>
    <row r="19" spans="1:9" ht="14.25" customHeight="1">
      <c r="A19" s="444" t="s">
        <v>319</v>
      </c>
      <c r="B19" s="444"/>
      <c r="C19" s="444"/>
      <c r="D19" s="444"/>
      <c r="E19" s="444"/>
      <c r="F19" s="444"/>
      <c r="G19" s="444"/>
      <c r="H19" s="444"/>
      <c r="I19" s="444"/>
    </row>
    <row r="20" spans="1:9">
      <c r="A20" s="444"/>
      <c r="B20" s="444"/>
      <c r="C20" s="444"/>
      <c r="D20" s="444"/>
      <c r="E20" s="444"/>
      <c r="F20" s="444"/>
      <c r="G20" s="444"/>
      <c r="H20" s="444"/>
      <c r="I20" s="444"/>
    </row>
    <row r="21" spans="1:9">
      <c r="A21" s="444" t="s">
        <v>321</v>
      </c>
      <c r="B21" s="444"/>
      <c r="C21" s="444"/>
      <c r="D21" s="444"/>
      <c r="E21" s="444"/>
      <c r="F21" s="444"/>
      <c r="G21" s="444"/>
      <c r="H21" s="444"/>
      <c r="I21" s="444"/>
    </row>
    <row r="22" spans="1:9">
      <c r="A22" s="444"/>
      <c r="B22" s="444"/>
      <c r="C22" s="444"/>
      <c r="D22" s="444"/>
      <c r="E22" s="444"/>
      <c r="F22" s="444"/>
      <c r="G22" s="444"/>
      <c r="H22" s="444"/>
      <c r="I22" s="444"/>
    </row>
    <row r="23" spans="1:9" ht="38.25" customHeight="1">
      <c r="A23" s="444" t="s">
        <v>320</v>
      </c>
      <c r="B23" s="444"/>
      <c r="C23" s="444"/>
      <c r="D23" s="444"/>
      <c r="E23" s="444"/>
      <c r="F23" s="444"/>
      <c r="G23" s="444"/>
      <c r="H23" s="444"/>
      <c r="I23" s="444"/>
    </row>
    <row r="24" spans="1:9">
      <c r="A24" s="444"/>
      <c r="B24" s="444"/>
      <c r="C24" s="444"/>
      <c r="D24" s="444"/>
      <c r="E24" s="444"/>
      <c r="F24" s="444"/>
      <c r="G24" s="444"/>
      <c r="H24" s="444"/>
      <c r="I24" s="444"/>
    </row>
    <row r="25" spans="1:9" ht="15">
      <c r="A25" s="468" t="s">
        <v>322</v>
      </c>
      <c r="B25" s="444"/>
      <c r="C25" s="444"/>
      <c r="D25" s="444"/>
      <c r="E25" s="444"/>
      <c r="F25" s="444"/>
      <c r="G25" s="444"/>
      <c r="H25" s="444"/>
      <c r="I25" s="444"/>
    </row>
    <row r="26" spans="1:9">
      <c r="A26" s="444"/>
      <c r="B26" s="444"/>
      <c r="C26" s="444"/>
      <c r="D26" s="444"/>
      <c r="E26" s="444"/>
      <c r="F26" s="444"/>
      <c r="G26" s="444"/>
      <c r="H26" s="444"/>
      <c r="I26" s="444"/>
    </row>
    <row r="27" spans="1:9" ht="29.25" customHeight="1">
      <c r="A27" s="444" t="s">
        <v>323</v>
      </c>
      <c r="B27" s="444"/>
      <c r="C27" s="444"/>
      <c r="D27" s="444"/>
      <c r="E27" s="444"/>
      <c r="F27" s="444"/>
      <c r="G27" s="444"/>
      <c r="H27" s="444"/>
      <c r="I27" s="444"/>
    </row>
    <row r="28" spans="1:9">
      <c r="A28" s="444"/>
      <c r="B28" s="444"/>
      <c r="C28" s="444"/>
      <c r="D28" s="444"/>
      <c r="E28" s="444"/>
      <c r="F28" s="444"/>
      <c r="G28" s="444"/>
      <c r="H28" s="444"/>
      <c r="I28" s="444"/>
    </row>
    <row r="29" spans="1:9" ht="15">
      <c r="A29" s="468" t="s">
        <v>324</v>
      </c>
      <c r="B29" s="444"/>
      <c r="C29" s="444"/>
      <c r="D29" s="444"/>
      <c r="E29" s="444"/>
      <c r="F29" s="444"/>
      <c r="G29" s="444"/>
      <c r="H29" s="444"/>
      <c r="I29" s="444"/>
    </row>
    <row r="30" spans="1:9">
      <c r="A30" s="444"/>
      <c r="B30" s="444"/>
      <c r="C30" s="444"/>
      <c r="D30" s="444"/>
      <c r="E30" s="444"/>
      <c r="F30" s="444"/>
      <c r="G30" s="444"/>
      <c r="H30" s="444"/>
      <c r="I30" s="444"/>
    </row>
    <row r="31" spans="1:9" ht="15" customHeight="1">
      <c r="A31" s="472" t="s">
        <v>325</v>
      </c>
      <c r="B31" s="444"/>
      <c r="C31" s="444"/>
      <c r="D31" s="444"/>
      <c r="E31" s="444"/>
      <c r="F31" s="444"/>
      <c r="G31" s="444"/>
      <c r="H31" s="444"/>
      <c r="I31" s="444"/>
    </row>
    <row r="32" spans="1:9" ht="15" customHeight="1">
      <c r="A32" s="472" t="s">
        <v>333</v>
      </c>
      <c r="B32" s="472"/>
      <c r="C32" s="472"/>
      <c r="D32" s="472"/>
      <c r="E32" s="472"/>
      <c r="F32" s="472"/>
      <c r="G32" s="472"/>
      <c r="H32" s="472"/>
      <c r="I32" s="472"/>
    </row>
    <row r="33" spans="1:9">
      <c r="A33" s="444"/>
      <c r="B33" s="444"/>
      <c r="C33" s="444"/>
      <c r="D33" s="444"/>
      <c r="E33" s="444"/>
      <c r="F33" s="444"/>
      <c r="G33" s="444"/>
      <c r="H33" s="444"/>
      <c r="I33" s="444"/>
    </row>
    <row r="34" spans="1:9" ht="15">
      <c r="A34" s="468" t="s">
        <v>326</v>
      </c>
      <c r="B34" s="444"/>
      <c r="C34" s="444"/>
      <c r="D34" s="444"/>
      <c r="E34" s="444"/>
      <c r="F34" s="444"/>
      <c r="G34" s="444"/>
      <c r="H34" s="444"/>
      <c r="I34" s="444"/>
    </row>
    <row r="35" spans="1:9">
      <c r="A35" s="444"/>
      <c r="B35" s="444"/>
      <c r="C35" s="444"/>
      <c r="D35" s="444"/>
      <c r="E35" s="444"/>
      <c r="F35" s="444"/>
      <c r="G35" s="444"/>
      <c r="H35" s="444"/>
      <c r="I35" s="444"/>
    </row>
    <row r="36" spans="1:9" ht="57" customHeight="1">
      <c r="A36" s="469" t="s">
        <v>327</v>
      </c>
      <c r="C36" s="444"/>
      <c r="D36" s="444"/>
      <c r="E36" s="444"/>
      <c r="F36" s="444"/>
      <c r="G36" s="444"/>
      <c r="H36" s="444"/>
      <c r="I36" s="444"/>
    </row>
    <row r="37" spans="1:9" ht="42" customHeight="1">
      <c r="A37" s="469" t="s">
        <v>328</v>
      </c>
      <c r="C37" s="444"/>
      <c r="D37" s="444"/>
      <c r="E37" s="444"/>
      <c r="F37" s="444"/>
      <c r="G37" s="444"/>
      <c r="H37" s="444"/>
      <c r="I37" s="444"/>
    </row>
    <row r="38" spans="1:9" ht="15.75">
      <c r="A38" s="267"/>
      <c r="C38" s="444"/>
      <c r="D38" s="444"/>
      <c r="E38" s="444"/>
      <c r="F38" s="444"/>
      <c r="G38" s="444"/>
      <c r="H38" s="444"/>
      <c r="I38" s="444"/>
    </row>
    <row r="39" spans="1:9" ht="15">
      <c r="A39" s="470" t="s">
        <v>331</v>
      </c>
      <c r="C39" s="444"/>
      <c r="D39" s="444"/>
      <c r="E39" s="444"/>
      <c r="F39" s="444"/>
      <c r="G39" s="444"/>
      <c r="H39" s="444"/>
      <c r="I39" s="444"/>
    </row>
    <row r="40" spans="1:9" ht="15.75">
      <c r="A40" s="267"/>
    </row>
    <row r="41" spans="1:9" ht="51.75" customHeight="1">
      <c r="A41" s="469" t="s">
        <v>329</v>
      </c>
    </row>
    <row r="42" spans="1:9" ht="15.75">
      <c r="A42" s="267" t="s">
        <v>330</v>
      </c>
      <c r="B42" s="267"/>
    </row>
    <row r="43" spans="1:9" ht="15.75">
      <c r="A43" s="473" t="s">
        <v>334</v>
      </c>
    </row>
    <row r="44" spans="1:9" ht="15.75">
      <c r="A44" s="471"/>
    </row>
    <row r="45" spans="1:9" ht="45">
      <c r="A45" s="475" t="s">
        <v>335</v>
      </c>
    </row>
    <row r="46" spans="1:9" ht="15">
      <c r="A46" s="475"/>
    </row>
    <row r="47" spans="1:9" ht="15">
      <c r="A47" s="475" t="s">
        <v>336</v>
      </c>
    </row>
    <row r="48" spans="1:9" ht="15">
      <c r="A48" s="475" t="s">
        <v>337</v>
      </c>
    </row>
    <row r="49" spans="1:1" ht="15">
      <c r="A49" s="475" t="s">
        <v>338</v>
      </c>
    </row>
    <row r="50" spans="1:1" ht="15">
      <c r="A50" s="475"/>
    </row>
    <row r="51" spans="1:1" ht="15">
      <c r="A51" s="475" t="s">
        <v>339</v>
      </c>
    </row>
    <row r="52" spans="1:1" ht="15">
      <c r="A52" s="475"/>
    </row>
    <row r="53" spans="1:1" ht="30">
      <c r="A53" s="475" t="s">
        <v>340</v>
      </c>
    </row>
    <row r="54" spans="1:1" ht="15">
      <c r="A54" s="475"/>
    </row>
    <row r="55" spans="1:1" ht="15">
      <c r="A55" s="475" t="s">
        <v>341</v>
      </c>
    </row>
    <row r="56" spans="1:1" ht="15">
      <c r="A56" s="475"/>
    </row>
    <row r="57" spans="1:1" ht="15">
      <c r="A57" s="475" t="s">
        <v>342</v>
      </c>
    </row>
    <row r="58" spans="1:1" ht="15">
      <c r="A58" s="475"/>
    </row>
    <row r="59" spans="1:1" ht="30">
      <c r="A59" s="475" t="s">
        <v>343</v>
      </c>
    </row>
    <row r="60" spans="1:1" ht="15">
      <c r="A60" s="475"/>
    </row>
    <row r="61" spans="1:1" ht="30">
      <c r="A61" s="475" t="s">
        <v>344</v>
      </c>
    </row>
    <row r="62" spans="1:1" ht="15">
      <c r="A62" s="475"/>
    </row>
    <row r="63" spans="1:1" ht="15">
      <c r="A63" s="475" t="s">
        <v>345</v>
      </c>
    </row>
    <row r="64" spans="1:1" ht="15">
      <c r="A64" s="475"/>
    </row>
    <row r="65" spans="1:1" ht="15">
      <c r="A65" s="475" t="s">
        <v>346</v>
      </c>
    </row>
    <row r="66" spans="1:1" ht="15">
      <c r="A66" s="475"/>
    </row>
    <row r="67" spans="1:1" ht="15">
      <c r="A67" s="475" t="s">
        <v>347</v>
      </c>
    </row>
    <row r="68" spans="1:1" ht="15">
      <c r="A68" s="475"/>
    </row>
    <row r="69" spans="1:1" ht="30">
      <c r="A69" s="475" t="s">
        <v>348</v>
      </c>
    </row>
    <row r="70" spans="1:1" ht="15">
      <c r="A70" s="475"/>
    </row>
    <row r="71" spans="1:1" ht="15">
      <c r="A71" s="476" t="s">
        <v>349</v>
      </c>
    </row>
    <row r="72" spans="1:1" ht="15">
      <c r="A72" s="475" t="s">
        <v>350</v>
      </c>
    </row>
    <row r="73" spans="1:1" ht="15">
      <c r="A73" s="475" t="s">
        <v>351</v>
      </c>
    </row>
    <row r="74" spans="1:1" ht="15">
      <c r="A74" s="475" t="s">
        <v>352</v>
      </c>
    </row>
    <row r="76" spans="1:1" ht="15.75">
      <c r="A76" s="479" t="s">
        <v>353</v>
      </c>
    </row>
    <row r="77" spans="1:1" ht="15.75">
      <c r="A77" s="267"/>
    </row>
    <row r="78" spans="1:1" ht="15.75">
      <c r="A78" s="471" t="s">
        <v>354</v>
      </c>
    </row>
    <row r="79" spans="1:1" ht="15.75">
      <c r="A79" s="267"/>
    </row>
    <row r="80" spans="1:1" ht="15.75">
      <c r="A80" s="480" t="s">
        <v>355</v>
      </c>
    </row>
    <row r="81" spans="1:1" ht="15.75">
      <c r="A81" s="479" t="s">
        <v>356</v>
      </c>
    </row>
    <row r="82" spans="1:1" ht="18.75">
      <c r="A82" s="477"/>
    </row>
    <row r="83" spans="1:1" ht="15.75">
      <c r="A83" s="471" t="s">
        <v>357</v>
      </c>
    </row>
    <row r="84" spans="1:1" ht="15.75">
      <c r="A84" s="267"/>
    </row>
    <row r="85" spans="1:1" ht="15.75">
      <c r="A85" s="267" t="s">
        <v>358</v>
      </c>
    </row>
    <row r="86" spans="1:1" ht="15.75">
      <c r="A86" s="267"/>
    </row>
    <row r="87" spans="1:1" ht="15.75">
      <c r="A87" s="267" t="s">
        <v>375</v>
      </c>
    </row>
    <row r="88" spans="1:1" ht="15.75">
      <c r="A88" s="481" t="s">
        <v>359</v>
      </c>
    </row>
    <row r="89" spans="1:1" ht="15.75">
      <c r="A89" s="481" t="s">
        <v>360</v>
      </c>
    </row>
    <row r="90" spans="1:1" ht="15.75">
      <c r="A90" s="481" t="s">
        <v>361</v>
      </c>
    </row>
    <row r="91" spans="1:1" ht="15.75">
      <c r="A91" s="481" t="s">
        <v>362</v>
      </c>
    </row>
    <row r="92" spans="1:1" ht="15.75">
      <c r="A92" s="481" t="s">
        <v>363</v>
      </c>
    </row>
    <row r="93" spans="1:1" ht="15.75">
      <c r="A93" s="481" t="s">
        <v>364</v>
      </c>
    </row>
    <row r="94" spans="1:1" ht="15.75">
      <c r="A94" s="481" t="s">
        <v>366</v>
      </c>
    </row>
    <row r="95" spans="1:1" ht="15.75">
      <c r="A95" s="481" t="s">
        <v>365</v>
      </c>
    </row>
    <row r="96" spans="1:1">
      <c r="A96" s="486" t="s">
        <v>376</v>
      </c>
    </row>
    <row r="97" spans="1:1">
      <c r="A97" s="486"/>
    </row>
    <row r="98" spans="1:1">
      <c r="A98" s="486"/>
    </row>
    <row r="99" spans="1:1">
      <c r="A99" s="486"/>
    </row>
    <row r="100" spans="1:1">
      <c r="A100" s="486" t="s">
        <v>377</v>
      </c>
    </row>
    <row r="101" spans="1:1">
      <c r="A101" s="486"/>
    </row>
    <row r="102" spans="1:1" ht="15.75">
      <c r="A102" s="482" t="s">
        <v>378</v>
      </c>
    </row>
    <row r="103" spans="1:1" ht="15.75">
      <c r="A103" s="482" t="s">
        <v>367</v>
      </c>
    </row>
    <row r="104" spans="1:1" ht="15.75">
      <c r="A104" s="482" t="s">
        <v>379</v>
      </c>
    </row>
    <row r="105" spans="1:1" ht="15.75">
      <c r="A105" s="482" t="s">
        <v>380</v>
      </c>
    </row>
    <row r="106" spans="1:1" ht="31.5">
      <c r="A106" s="482" t="s">
        <v>381</v>
      </c>
    </row>
    <row r="107" spans="1:1" ht="15.75">
      <c r="A107" s="482" t="s">
        <v>382</v>
      </c>
    </row>
    <row r="108" spans="1:1" ht="15.75">
      <c r="A108" s="482" t="s">
        <v>383</v>
      </c>
    </row>
    <row r="109" spans="1:1">
      <c r="A109" s="486" t="s">
        <v>386</v>
      </c>
    </row>
    <row r="110" spans="1:1" ht="7.5" customHeight="1">
      <c r="A110" s="486"/>
    </row>
    <row r="111" spans="1:1" hidden="1">
      <c r="A111" s="486"/>
    </row>
    <row r="112" spans="1:1" ht="15.75">
      <c r="A112" s="482" t="s">
        <v>384</v>
      </c>
    </row>
    <row r="113" spans="1:1" ht="15.75">
      <c r="A113" s="482" t="s">
        <v>385</v>
      </c>
    </row>
    <row r="114" spans="1:1">
      <c r="A114" s="486" t="s">
        <v>387</v>
      </c>
    </row>
    <row r="115" spans="1:1" ht="26.25" customHeight="1">
      <c r="A115" s="486"/>
    </row>
    <row r="116" spans="1:1" ht="15.75">
      <c r="A116" s="482"/>
    </row>
    <row r="117" spans="1:1" ht="15.75">
      <c r="A117" s="267" t="s">
        <v>368</v>
      </c>
    </row>
    <row r="118" spans="1:1" ht="15.75">
      <c r="A118" s="478" t="s">
        <v>369</v>
      </c>
    </row>
    <row r="119" spans="1:1" ht="15.75">
      <c r="A119" s="478" t="s">
        <v>370</v>
      </c>
    </row>
    <row r="120" spans="1:1" ht="15.75">
      <c r="A120" s="478" t="s">
        <v>371</v>
      </c>
    </row>
    <row r="121" spans="1:1" ht="15.75">
      <c r="A121" s="478" t="s">
        <v>372</v>
      </c>
    </row>
    <row r="122" spans="1:1" ht="15.75">
      <c r="A122" s="478" t="s">
        <v>373</v>
      </c>
    </row>
    <row r="123" spans="1:1" ht="15.75">
      <c r="A123" s="478" t="s">
        <v>374</v>
      </c>
    </row>
    <row r="124" spans="1:1" ht="15.75">
      <c r="A124" s="478"/>
    </row>
    <row r="125" spans="1:1" ht="15.75">
      <c r="A125" s="478" t="s">
        <v>389</v>
      </c>
    </row>
    <row r="126" spans="1:1" ht="15.75">
      <c r="A126" s="478"/>
    </row>
    <row r="127" spans="1:1" ht="15.75">
      <c r="A127" s="483" t="s">
        <v>388</v>
      </c>
    </row>
    <row r="128" spans="1:1" ht="15.75">
      <c r="A128" s="478" t="s">
        <v>390</v>
      </c>
    </row>
    <row r="129" spans="1:1" ht="15.75">
      <c r="A129" s="478" t="s">
        <v>391</v>
      </c>
    </row>
    <row r="130" spans="1:1" ht="15.75">
      <c r="A130" s="478" t="s">
        <v>392</v>
      </c>
    </row>
    <row r="131" spans="1:1" ht="15.75">
      <c r="A131" s="478" t="s">
        <v>393</v>
      </c>
    </row>
    <row r="132" spans="1:1" ht="15.75">
      <c r="A132" s="478" t="s">
        <v>394</v>
      </c>
    </row>
    <row r="133" spans="1:1" ht="15.75">
      <c r="A133" s="478" t="s">
        <v>395</v>
      </c>
    </row>
    <row r="134" spans="1:1" ht="15.75">
      <c r="A134" s="478" t="s">
        <v>396</v>
      </c>
    </row>
    <row r="135" spans="1:1" ht="15.75">
      <c r="A135" s="478" t="s">
        <v>397</v>
      </c>
    </row>
    <row r="136" spans="1:1" ht="15.75">
      <c r="A136" s="478"/>
    </row>
    <row r="137" spans="1:1" ht="15.75">
      <c r="A137" s="473" t="s">
        <v>398</v>
      </c>
    </row>
    <row r="138" spans="1:1" ht="15.75">
      <c r="A138" s="484"/>
    </row>
    <row r="139" spans="1:1" ht="31.5">
      <c r="A139" s="484" t="s">
        <v>399</v>
      </c>
    </row>
    <row r="140" spans="1:1" ht="15.75">
      <c r="A140" s="484" t="s">
        <v>400</v>
      </c>
    </row>
    <row r="141" spans="1:1" ht="47.25">
      <c r="A141" s="484" t="s">
        <v>401</v>
      </c>
    </row>
    <row r="142" spans="1:1" ht="31.5">
      <c r="A142" s="484" t="s">
        <v>402</v>
      </c>
    </row>
    <row r="143" spans="1:1" ht="15.75">
      <c r="A143" s="484" t="s">
        <v>330</v>
      </c>
    </row>
    <row r="144" spans="1:1" ht="47.25">
      <c r="A144" s="484" t="s">
        <v>403</v>
      </c>
    </row>
    <row r="145" spans="1:1" ht="15.75">
      <c r="A145" s="484"/>
    </row>
    <row r="146" spans="1:1" ht="78.75">
      <c r="A146" s="484" t="s">
        <v>404</v>
      </c>
    </row>
    <row r="147" spans="1:1" ht="47.25">
      <c r="A147" s="485" t="s">
        <v>405</v>
      </c>
    </row>
    <row r="148" spans="1:1" ht="15.75">
      <c r="A148" s="474"/>
    </row>
    <row r="149" spans="1:1" ht="47.25">
      <c r="A149" s="484" t="s">
        <v>406</v>
      </c>
    </row>
    <row r="150" spans="1:1" ht="15.75">
      <c r="A150" s="484"/>
    </row>
    <row r="151" spans="1:1" ht="47.25">
      <c r="A151" s="484" t="s">
        <v>407</v>
      </c>
    </row>
    <row r="152" spans="1:1" ht="15.75">
      <c r="A152" s="484"/>
    </row>
    <row r="153" spans="1:1" ht="31.5">
      <c r="A153" s="484" t="s">
        <v>408</v>
      </c>
    </row>
    <row r="154" spans="1:1" ht="15.75">
      <c r="A154" s="474"/>
    </row>
    <row r="155" spans="1:1" ht="31.5">
      <c r="A155" s="484" t="s">
        <v>409</v>
      </c>
    </row>
    <row r="156" spans="1:1" ht="15.75">
      <c r="A156" s="474"/>
    </row>
    <row r="157" spans="1:1" ht="31.5">
      <c r="A157" s="484" t="s">
        <v>410</v>
      </c>
    </row>
    <row r="158" spans="1:1" ht="15.75">
      <c r="A158" s="484"/>
    </row>
    <row r="159" spans="1:1" ht="63">
      <c r="A159" s="484" t="s">
        <v>411</v>
      </c>
    </row>
    <row r="160" spans="1:1" ht="15.75">
      <c r="A160" s="474"/>
    </row>
    <row r="161" spans="1:1" ht="47.25">
      <c r="A161" s="484" t="s">
        <v>412</v>
      </c>
    </row>
    <row r="162" spans="1:1" ht="15.75">
      <c r="A162" s="474"/>
    </row>
    <row r="163" spans="1:1" ht="31.5">
      <c r="A163" s="484" t="s">
        <v>413</v>
      </c>
    </row>
    <row r="164" spans="1:1" ht="15.75">
      <c r="A164" s="484" t="s">
        <v>414</v>
      </c>
    </row>
    <row r="165" spans="1:1" ht="15.75">
      <c r="A165" s="484" t="s">
        <v>415</v>
      </c>
    </row>
    <row r="166" spans="1:1" ht="15.75">
      <c r="A166" s="484" t="s">
        <v>416</v>
      </c>
    </row>
    <row r="167" spans="1:1" ht="15.75">
      <c r="A167" s="484" t="s">
        <v>417</v>
      </c>
    </row>
    <row r="168" spans="1:1" ht="15.75">
      <c r="A168" s="484" t="s">
        <v>418</v>
      </c>
    </row>
    <row r="169" spans="1:1" ht="47.25">
      <c r="A169" s="484" t="s">
        <v>419</v>
      </c>
    </row>
    <row r="170" spans="1:1" ht="15.75">
      <c r="A170" s="484"/>
    </row>
    <row r="171" spans="1:1" ht="47.25">
      <c r="A171" s="484" t="s">
        <v>420</v>
      </c>
    </row>
    <row r="172" spans="1:1" ht="31.5">
      <c r="A172" s="484" t="s">
        <v>421</v>
      </c>
    </row>
    <row r="173" spans="1:1" ht="31.5">
      <c r="A173" s="484" t="s">
        <v>422</v>
      </c>
    </row>
    <row r="174" spans="1:1" ht="31.5">
      <c r="A174" s="484" t="s">
        <v>423</v>
      </c>
    </row>
    <row r="175" spans="1:1" ht="31.5">
      <c r="A175" s="484" t="s">
        <v>424</v>
      </c>
    </row>
    <row r="176" spans="1:1" ht="31.5">
      <c r="A176" s="484" t="s">
        <v>425</v>
      </c>
    </row>
    <row r="177" spans="1:1" ht="31.5">
      <c r="A177" s="484" t="s">
        <v>426</v>
      </c>
    </row>
    <row r="178" spans="1:1" ht="31.5">
      <c r="A178" s="484" t="s">
        <v>427</v>
      </c>
    </row>
    <row r="179" spans="1:1" ht="31.5">
      <c r="A179" s="484" t="s">
        <v>428</v>
      </c>
    </row>
    <row r="180" spans="1:1" ht="47.25">
      <c r="A180" s="484" t="s">
        <v>429</v>
      </c>
    </row>
    <row r="181" spans="1:1" ht="15.75">
      <c r="A181" s="484" t="s">
        <v>430</v>
      </c>
    </row>
    <row r="182" spans="1:1" ht="31.5">
      <c r="A182" s="484" t="s">
        <v>431</v>
      </c>
    </row>
    <row r="183" spans="1:1" ht="15.75">
      <c r="A183" s="484" t="s">
        <v>432</v>
      </c>
    </row>
    <row r="184" spans="1:1" ht="15.75">
      <c r="A184" s="484"/>
    </row>
  </sheetData>
  <mergeCells count="4">
    <mergeCell ref="A114:A115"/>
    <mergeCell ref="A100:A101"/>
    <mergeCell ref="A109:A111"/>
    <mergeCell ref="A96:A9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M29"/>
  <sheetViews>
    <sheetView topLeftCell="A16" workbookViewId="0">
      <selection activeCell="N16" sqref="N16"/>
    </sheetView>
  </sheetViews>
  <sheetFormatPr defaultRowHeight="12.75"/>
  <cols>
    <col min="1" max="1" width="4.85546875" style="461" customWidth="1"/>
    <col min="2" max="2" width="8.42578125" customWidth="1"/>
    <col min="3" max="3" width="16" customWidth="1"/>
    <col min="4" max="4" width="19.7109375" customWidth="1"/>
    <col min="5" max="5" width="11.28515625" customWidth="1"/>
    <col min="6" max="6" width="13.85546875" customWidth="1"/>
    <col min="7" max="7" width="8.28515625" customWidth="1"/>
    <col min="8" max="8" width="10.42578125" customWidth="1"/>
    <col min="9" max="9" width="22.42578125" customWidth="1"/>
    <col min="10" max="10" width="18.42578125" customWidth="1"/>
  </cols>
  <sheetData>
    <row r="1" spans="1:13" ht="15.75">
      <c r="A1" s="553" t="s">
        <v>271</v>
      </c>
      <c r="B1" s="552"/>
      <c r="C1" s="552"/>
      <c r="D1" s="552"/>
      <c r="E1" s="552"/>
      <c r="F1" s="552"/>
      <c r="G1" s="552"/>
      <c r="H1" s="552"/>
      <c r="I1" s="552"/>
    </row>
    <row r="2" spans="1:13">
      <c r="A2" s="457"/>
    </row>
    <row r="3" spans="1:13" ht="63.75">
      <c r="A3" s="458" t="s">
        <v>183</v>
      </c>
      <c r="B3" s="454" t="s">
        <v>104</v>
      </c>
      <c r="C3" s="454" t="s">
        <v>259</v>
      </c>
      <c r="D3" s="454" t="s">
        <v>254</v>
      </c>
      <c r="E3" s="454" t="s">
        <v>255</v>
      </c>
      <c r="F3" s="454" t="s">
        <v>256</v>
      </c>
      <c r="G3" s="454" t="s">
        <v>266</v>
      </c>
      <c r="H3" s="454" t="s">
        <v>300</v>
      </c>
      <c r="I3" s="454" t="s">
        <v>257</v>
      </c>
      <c r="J3" s="454" t="s">
        <v>258</v>
      </c>
      <c r="K3" s="442"/>
      <c r="L3" s="442"/>
      <c r="M3" s="442"/>
    </row>
    <row r="4" spans="1:13">
      <c r="A4" s="459">
        <v>1</v>
      </c>
      <c r="B4" s="455" t="s">
        <v>107</v>
      </c>
      <c r="C4" s="454" t="s">
        <v>119</v>
      </c>
      <c r="D4" s="290"/>
      <c r="E4" s="290"/>
      <c r="F4" s="290"/>
      <c r="G4" s="290"/>
      <c r="H4" s="290"/>
      <c r="I4" s="290"/>
      <c r="J4" s="290"/>
    </row>
    <row r="5" spans="1:13">
      <c r="A5" s="459">
        <v>2</v>
      </c>
      <c r="B5" s="455" t="s">
        <v>108</v>
      </c>
      <c r="C5" s="454" t="s">
        <v>119</v>
      </c>
      <c r="D5" s="290"/>
      <c r="E5" s="290"/>
      <c r="F5" s="290"/>
      <c r="G5" s="290"/>
      <c r="H5" s="290"/>
      <c r="I5" s="290"/>
      <c r="J5" s="290"/>
    </row>
    <row r="6" spans="1:13">
      <c r="A6" s="459">
        <v>3</v>
      </c>
      <c r="B6" s="455" t="s">
        <v>89</v>
      </c>
      <c r="C6" s="454" t="s">
        <v>119</v>
      </c>
      <c r="D6" s="290"/>
      <c r="E6" s="290"/>
      <c r="F6" s="290"/>
      <c r="G6" s="290"/>
      <c r="H6" s="290"/>
      <c r="I6" s="290"/>
      <c r="J6" s="290"/>
    </row>
    <row r="7" spans="1:13">
      <c r="A7" s="459">
        <v>4</v>
      </c>
      <c r="B7" s="455" t="s">
        <v>109</v>
      </c>
      <c r="C7" s="454" t="s">
        <v>119</v>
      </c>
      <c r="D7" s="290"/>
      <c r="E7" s="290"/>
      <c r="F7" s="290"/>
      <c r="G7" s="290"/>
      <c r="H7" s="290"/>
      <c r="I7" s="290"/>
      <c r="J7" s="290"/>
    </row>
    <row r="8" spans="1:13">
      <c r="A8" s="459">
        <v>5</v>
      </c>
      <c r="B8" s="455" t="s">
        <v>260</v>
      </c>
      <c r="C8" s="454" t="s">
        <v>119</v>
      </c>
      <c r="D8" s="290"/>
      <c r="E8" s="290"/>
      <c r="F8" s="290"/>
      <c r="G8" s="290"/>
      <c r="H8" s="290"/>
      <c r="I8" s="290"/>
      <c r="J8" s="290"/>
    </row>
    <row r="9" spans="1:13" ht="38.25">
      <c r="A9" s="459">
        <v>6</v>
      </c>
      <c r="B9" s="555" t="s">
        <v>92</v>
      </c>
      <c r="C9" s="554" t="s">
        <v>261</v>
      </c>
      <c r="D9" s="454" t="s">
        <v>262</v>
      </c>
      <c r="E9" s="554" t="s">
        <v>264</v>
      </c>
      <c r="F9" s="554" t="s">
        <v>265</v>
      </c>
      <c r="G9" s="554">
        <v>25.4</v>
      </c>
      <c r="H9" s="554">
        <v>694</v>
      </c>
      <c r="I9" s="554" t="s">
        <v>267</v>
      </c>
      <c r="J9" s="554" t="s">
        <v>301</v>
      </c>
    </row>
    <row r="10" spans="1:13" ht="39.75" customHeight="1">
      <c r="A10" s="459">
        <v>7</v>
      </c>
      <c r="B10" s="555"/>
      <c r="C10" s="554"/>
      <c r="D10" s="454" t="s">
        <v>263</v>
      </c>
      <c r="E10" s="557"/>
      <c r="F10" s="557"/>
      <c r="G10" s="554"/>
      <c r="H10" s="554"/>
      <c r="I10" s="557"/>
      <c r="J10" s="554"/>
    </row>
    <row r="11" spans="1:13" ht="38.25">
      <c r="A11" s="459">
        <v>8</v>
      </c>
      <c r="B11" s="555" t="s">
        <v>93</v>
      </c>
      <c r="C11" s="454" t="s">
        <v>268</v>
      </c>
      <c r="D11" s="454" t="s">
        <v>272</v>
      </c>
      <c r="E11" s="454" t="s">
        <v>269</v>
      </c>
      <c r="F11" s="454" t="s">
        <v>270</v>
      </c>
      <c r="G11" s="454">
        <v>2.02</v>
      </c>
      <c r="H11" s="454">
        <v>0</v>
      </c>
      <c r="I11" s="455" t="s">
        <v>246</v>
      </c>
      <c r="J11" s="454" t="s">
        <v>249</v>
      </c>
    </row>
    <row r="12" spans="1:13" ht="76.5">
      <c r="A12" s="459">
        <v>9</v>
      </c>
      <c r="B12" s="555"/>
      <c r="C12" s="454" t="s">
        <v>273</v>
      </c>
      <c r="D12" s="454" t="s">
        <v>274</v>
      </c>
      <c r="E12" s="454" t="s">
        <v>275</v>
      </c>
      <c r="F12" s="454" t="s">
        <v>302</v>
      </c>
      <c r="G12" s="454">
        <v>0.17</v>
      </c>
      <c r="H12" s="454">
        <v>1110</v>
      </c>
      <c r="I12" s="454" t="s">
        <v>303</v>
      </c>
      <c r="J12" s="454" t="s">
        <v>276</v>
      </c>
    </row>
    <row r="13" spans="1:13" ht="38.25">
      <c r="A13" s="459">
        <v>10</v>
      </c>
      <c r="B13" s="555"/>
      <c r="C13" s="454" t="s">
        <v>268</v>
      </c>
      <c r="D13" s="454" t="s">
        <v>272</v>
      </c>
      <c r="E13" s="454" t="s">
        <v>277</v>
      </c>
      <c r="F13" s="454" t="s">
        <v>278</v>
      </c>
      <c r="G13" s="454">
        <v>5.45</v>
      </c>
      <c r="H13" s="455">
        <v>0</v>
      </c>
      <c r="I13" s="454" t="s">
        <v>246</v>
      </c>
      <c r="J13" s="454" t="s">
        <v>249</v>
      </c>
    </row>
    <row r="14" spans="1:13" ht="72.75" customHeight="1">
      <c r="A14" s="459">
        <v>11</v>
      </c>
      <c r="B14" s="555"/>
      <c r="C14" s="454" t="s">
        <v>268</v>
      </c>
      <c r="D14" s="454" t="s">
        <v>272</v>
      </c>
      <c r="E14" s="454" t="s">
        <v>279</v>
      </c>
      <c r="F14" s="454" t="s">
        <v>280</v>
      </c>
      <c r="G14" s="454">
        <v>0.48</v>
      </c>
      <c r="H14" s="455">
        <v>0</v>
      </c>
      <c r="I14" s="454" t="s">
        <v>281</v>
      </c>
      <c r="J14" s="454" t="s">
        <v>249</v>
      </c>
    </row>
    <row r="15" spans="1:13" ht="106.5" customHeight="1">
      <c r="A15" s="459">
        <v>12</v>
      </c>
      <c r="B15" s="555"/>
      <c r="C15" s="454" t="s">
        <v>282</v>
      </c>
      <c r="D15" s="454" t="s">
        <v>272</v>
      </c>
      <c r="E15" s="454" t="s">
        <v>283</v>
      </c>
      <c r="F15" s="454" t="s">
        <v>284</v>
      </c>
      <c r="G15" s="454">
        <v>4.58</v>
      </c>
      <c r="H15" s="455">
        <v>0</v>
      </c>
      <c r="I15" s="454" t="s">
        <v>247</v>
      </c>
      <c r="J15" s="454" t="s">
        <v>249</v>
      </c>
    </row>
    <row r="16" spans="1:13" ht="76.5">
      <c r="A16" s="459">
        <v>13</v>
      </c>
      <c r="B16" s="555" t="s">
        <v>110</v>
      </c>
      <c r="C16" s="454" t="s">
        <v>285</v>
      </c>
      <c r="D16" s="454" t="s">
        <v>274</v>
      </c>
      <c r="E16" s="454" t="s">
        <v>286</v>
      </c>
      <c r="F16" s="454" t="s">
        <v>304</v>
      </c>
      <c r="G16" s="454">
        <v>1.1599999999999999</v>
      </c>
      <c r="H16" s="454">
        <v>7768</v>
      </c>
      <c r="I16" s="454" t="s">
        <v>293</v>
      </c>
      <c r="J16" s="454" t="s">
        <v>276</v>
      </c>
    </row>
    <row r="17" spans="1:10" ht="38.25">
      <c r="A17" s="459">
        <v>14</v>
      </c>
      <c r="B17" s="555"/>
      <c r="C17" s="454" t="s">
        <v>268</v>
      </c>
      <c r="D17" s="454" t="s">
        <v>272</v>
      </c>
      <c r="E17" s="454" t="s">
        <v>287</v>
      </c>
      <c r="F17" s="454" t="s">
        <v>305</v>
      </c>
      <c r="G17" s="454">
        <v>7.29</v>
      </c>
      <c r="H17" s="454">
        <v>0</v>
      </c>
      <c r="I17" s="454" t="s">
        <v>246</v>
      </c>
      <c r="J17" s="454" t="s">
        <v>249</v>
      </c>
    </row>
    <row r="18" spans="1:10" ht="40.5" customHeight="1">
      <c r="A18" s="462">
        <v>15</v>
      </c>
      <c r="B18" s="556" t="s">
        <v>111</v>
      </c>
      <c r="C18" s="554" t="s">
        <v>288</v>
      </c>
      <c r="D18" s="454" t="s">
        <v>289</v>
      </c>
      <c r="E18" s="454" t="s">
        <v>290</v>
      </c>
      <c r="F18" s="454" t="s">
        <v>291</v>
      </c>
      <c r="G18" s="454">
        <v>11.41</v>
      </c>
      <c r="H18" s="454">
        <v>21391</v>
      </c>
      <c r="I18" s="554" t="s">
        <v>248</v>
      </c>
      <c r="J18" s="554" t="s">
        <v>276</v>
      </c>
    </row>
    <row r="19" spans="1:10" ht="63.75">
      <c r="A19" s="459">
        <v>16</v>
      </c>
      <c r="B19" s="555"/>
      <c r="C19" s="554"/>
      <c r="D19" s="454" t="s">
        <v>274</v>
      </c>
      <c r="E19" s="454"/>
      <c r="F19" s="454" t="s">
        <v>292</v>
      </c>
      <c r="G19" s="454">
        <v>1.56</v>
      </c>
      <c r="H19" s="454">
        <v>8763</v>
      </c>
      <c r="I19" s="554"/>
      <c r="J19" s="554"/>
    </row>
    <row r="20" spans="1:10">
      <c r="A20" s="459">
        <v>17</v>
      </c>
      <c r="B20" s="455" t="s">
        <v>112</v>
      </c>
      <c r="C20" s="454" t="s">
        <v>127</v>
      </c>
      <c r="D20" s="454"/>
      <c r="E20" s="454"/>
      <c r="F20" s="454"/>
      <c r="G20" s="454"/>
      <c r="H20" s="454"/>
      <c r="I20" s="454"/>
      <c r="J20" s="454"/>
    </row>
    <row r="21" spans="1:10" ht="38.25">
      <c r="A21" s="459">
        <v>18</v>
      </c>
      <c r="B21" s="555" t="s">
        <v>113</v>
      </c>
      <c r="C21" s="454" t="s">
        <v>294</v>
      </c>
      <c r="D21" s="454" t="s">
        <v>272</v>
      </c>
      <c r="E21" s="454" t="s">
        <v>295</v>
      </c>
      <c r="F21" s="454" t="s">
        <v>296</v>
      </c>
      <c r="G21" s="454">
        <v>0</v>
      </c>
      <c r="H21" s="454">
        <v>0</v>
      </c>
      <c r="I21" s="454" t="s">
        <v>250</v>
      </c>
      <c r="J21" s="454" t="s">
        <v>249</v>
      </c>
    </row>
    <row r="22" spans="1:10" ht="38.25">
      <c r="A22" s="459">
        <v>19</v>
      </c>
      <c r="B22" s="555"/>
      <c r="C22" s="454" t="s">
        <v>251</v>
      </c>
      <c r="D22" s="454" t="s">
        <v>272</v>
      </c>
      <c r="E22" s="454" t="s">
        <v>297</v>
      </c>
      <c r="F22" s="454" t="s">
        <v>306</v>
      </c>
      <c r="G22" s="454">
        <v>0</v>
      </c>
      <c r="H22" s="454">
        <v>0</v>
      </c>
      <c r="I22" s="454" t="s">
        <v>252</v>
      </c>
      <c r="J22" s="454" t="s">
        <v>249</v>
      </c>
    </row>
    <row r="23" spans="1:10" ht="105" customHeight="1">
      <c r="A23" s="462">
        <v>20</v>
      </c>
      <c r="B23" s="555"/>
      <c r="C23" s="454" t="s">
        <v>251</v>
      </c>
      <c r="D23" s="454" t="s">
        <v>272</v>
      </c>
      <c r="E23" s="456">
        <v>41605</v>
      </c>
      <c r="F23" s="454" t="s">
        <v>298</v>
      </c>
      <c r="G23" s="454">
        <v>0</v>
      </c>
      <c r="H23" s="454">
        <v>0</v>
      </c>
      <c r="I23" s="454" t="s">
        <v>253</v>
      </c>
      <c r="J23" s="454" t="s">
        <v>299</v>
      </c>
    </row>
    <row r="24" spans="1:10">
      <c r="A24" s="462">
        <v>21</v>
      </c>
      <c r="B24" s="455" t="s">
        <v>114</v>
      </c>
      <c r="C24" s="454" t="s">
        <v>127</v>
      </c>
      <c r="D24" s="290"/>
      <c r="E24" s="454"/>
      <c r="F24" s="454"/>
      <c r="G24" s="454"/>
      <c r="H24" s="454"/>
      <c r="I24" s="455"/>
      <c r="J24" s="290"/>
    </row>
    <row r="25" spans="1:10">
      <c r="A25" s="457"/>
    </row>
    <row r="28" spans="1:10">
      <c r="A28" s="457"/>
    </row>
    <row r="29" spans="1:10">
      <c r="A29" s="460"/>
    </row>
  </sheetData>
  <mergeCells count="16">
    <mergeCell ref="A1:I1"/>
    <mergeCell ref="J18:J19"/>
    <mergeCell ref="B21:B23"/>
    <mergeCell ref="C9:C10"/>
    <mergeCell ref="B11:B15"/>
    <mergeCell ref="B16:B17"/>
    <mergeCell ref="I18:I19"/>
    <mergeCell ref="C18:C19"/>
    <mergeCell ref="B18:B19"/>
    <mergeCell ref="E9:E10"/>
    <mergeCell ref="F9:F10"/>
    <mergeCell ref="G9:G10"/>
    <mergeCell ref="H9:H10"/>
    <mergeCell ref="I9:I10"/>
    <mergeCell ref="J9:J10"/>
    <mergeCell ref="B9:B10"/>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K1"/>
  <sheetViews>
    <sheetView workbookViewId="0">
      <selection activeCell="J7" sqref="J7"/>
    </sheetView>
  </sheetViews>
  <sheetFormatPr defaultRowHeight="12.75"/>
  <cols>
    <col min="1" max="1" width="5.5703125" customWidth="1"/>
    <col min="3" max="3" width="6.7109375" customWidth="1"/>
    <col min="5" max="5" width="6.140625" customWidth="1"/>
    <col min="9" max="9" width="3.28515625" customWidth="1"/>
  </cols>
  <sheetData>
    <row r="1" spans="1:11" ht="57" customHeight="1">
      <c r="A1" s="558" t="s">
        <v>434</v>
      </c>
      <c r="B1" s="558"/>
      <c r="C1" s="558"/>
      <c r="D1" s="558"/>
      <c r="E1" s="558"/>
      <c r="F1" s="558"/>
      <c r="G1" s="558"/>
      <c r="H1" s="558"/>
      <c r="I1" s="558"/>
      <c r="J1" s="558"/>
      <c r="K1" s="558"/>
    </row>
  </sheetData>
  <mergeCells count="1">
    <mergeCell ref="A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X73"/>
  <sheetViews>
    <sheetView view="pageBreakPreview" topLeftCell="A2" zoomScale="74" zoomScaleSheetLayoutView="74" workbookViewId="0">
      <selection activeCell="EX28" sqref="EX28"/>
    </sheetView>
  </sheetViews>
  <sheetFormatPr defaultRowHeight="12.75"/>
  <cols>
    <col min="1" max="1" width="5.42578125" customWidth="1"/>
    <col min="2" max="2" width="28.28515625" style="6" customWidth="1"/>
    <col min="3" max="3" width="6.140625" style="6" customWidth="1"/>
    <col min="4" max="4" width="10.42578125" style="6" customWidth="1"/>
    <col min="5" max="5" width="13.5703125" hidden="1" customWidth="1"/>
    <col min="6" max="6" width="15" hidden="1" customWidth="1"/>
    <col min="7" max="7" width="11" hidden="1" customWidth="1"/>
    <col min="8" max="8" width="14.7109375" hidden="1" customWidth="1"/>
    <col min="9" max="9" width="11" hidden="1" customWidth="1"/>
    <col min="10" max="10" width="13.28515625" hidden="1" customWidth="1"/>
    <col min="11" max="12" width="11" hidden="1" customWidth="1"/>
    <col min="13" max="13" width="12" hidden="1" customWidth="1"/>
    <col min="14" max="14" width="11" hidden="1" customWidth="1"/>
    <col min="15" max="15" width="13.7109375" hidden="1" customWidth="1"/>
    <col min="16" max="16" width="14.85546875" hidden="1" customWidth="1"/>
    <col min="17" max="17" width="15.140625" hidden="1" customWidth="1"/>
    <col min="18" max="18" width="14.85546875" hidden="1" customWidth="1"/>
    <col min="19" max="19" width="11.140625" hidden="1" customWidth="1"/>
    <col min="20" max="20" width="14.140625" hidden="1" customWidth="1"/>
    <col min="21" max="21" width="16.7109375" hidden="1" customWidth="1"/>
    <col min="22" max="22" width="13.85546875" hidden="1" customWidth="1"/>
    <col min="23" max="23" width="13.28515625" hidden="1" customWidth="1"/>
    <col min="24" max="24" width="11.140625" hidden="1" customWidth="1"/>
    <col min="25" max="25" width="15.28515625" hidden="1" customWidth="1"/>
    <col min="26" max="27" width="13.5703125" hidden="1" customWidth="1"/>
    <col min="28" max="28" width="14.7109375" hidden="1" customWidth="1"/>
    <col min="29" max="29" width="12.5703125" hidden="1" customWidth="1"/>
    <col min="30" max="30" width="13.42578125" hidden="1" customWidth="1"/>
    <col min="31" max="31" width="16.28515625" hidden="1" customWidth="1"/>
    <col min="32" max="32" width="12.5703125" hidden="1" customWidth="1"/>
    <col min="33" max="33" width="14.7109375" hidden="1" customWidth="1"/>
    <col min="34" max="34" width="13.7109375" hidden="1" customWidth="1"/>
    <col min="35" max="35" width="13.42578125" hidden="1" customWidth="1"/>
    <col min="36" max="36" width="13.5703125" hidden="1" customWidth="1"/>
    <col min="37" max="37" width="11.85546875" hidden="1" customWidth="1"/>
    <col min="38" max="38" width="15.85546875" hidden="1" customWidth="1"/>
    <col min="39" max="39" width="11.85546875" hidden="1" customWidth="1"/>
    <col min="40" max="40" width="10.7109375" hidden="1" customWidth="1"/>
    <col min="41" max="41" width="13.5703125" hidden="1" customWidth="1"/>
    <col min="42" max="42" width="10.7109375" hidden="1" customWidth="1"/>
    <col min="43" max="43" width="14.42578125" hidden="1" customWidth="1"/>
    <col min="44" max="44" width="12.7109375" hidden="1" customWidth="1"/>
    <col min="45" max="45" width="13.42578125" hidden="1" customWidth="1"/>
    <col min="46" max="46" width="14.140625" hidden="1" customWidth="1"/>
    <col min="47" max="47" width="10.7109375" hidden="1" customWidth="1"/>
    <col min="48" max="48" width="16" hidden="1" customWidth="1"/>
    <col min="49" max="49" width="12.85546875" hidden="1" customWidth="1"/>
    <col min="50" max="50" width="13.85546875" hidden="1" customWidth="1"/>
    <col min="51" max="51" width="15.42578125" hidden="1" customWidth="1"/>
    <col min="52" max="52" width="10.7109375" hidden="1" customWidth="1"/>
    <col min="53" max="53" width="14.28515625" hidden="1" customWidth="1"/>
    <col min="54" max="54" width="12.85546875" hidden="1" customWidth="1"/>
    <col min="55" max="55" width="14.7109375" hidden="1" customWidth="1"/>
    <col min="56" max="56" width="13.42578125" hidden="1" customWidth="1"/>
    <col min="57" max="57" width="10.7109375" hidden="1" customWidth="1"/>
    <col min="58" max="58" width="15.85546875" hidden="1" customWidth="1"/>
    <col min="59" max="59" width="13.85546875" hidden="1" customWidth="1"/>
    <col min="60" max="60" width="13.5703125" hidden="1" customWidth="1"/>
    <col min="61" max="61" width="14.85546875" hidden="1" customWidth="1"/>
    <col min="62" max="62" width="10.7109375" hidden="1" customWidth="1"/>
    <col min="63" max="63" width="16.5703125" hidden="1" customWidth="1"/>
    <col min="64" max="64" width="12.85546875" hidden="1" customWidth="1"/>
    <col min="65" max="65" width="15.5703125" hidden="1" customWidth="1"/>
    <col min="66" max="66" width="14.28515625" hidden="1" customWidth="1"/>
    <col min="67" max="67" width="10.7109375" hidden="1" customWidth="1"/>
    <col min="68" max="68" width="13.7109375" hidden="1" customWidth="1"/>
    <col min="69" max="70" width="12.85546875" hidden="1" customWidth="1"/>
    <col min="71" max="71" width="14" hidden="1" customWidth="1"/>
    <col min="72" max="72" width="10.7109375" hidden="1" customWidth="1"/>
    <col min="73" max="73" width="15.42578125" hidden="1" customWidth="1"/>
    <col min="74" max="74" width="12.85546875" hidden="1" customWidth="1"/>
    <col min="75" max="75" width="14.7109375" hidden="1" customWidth="1"/>
    <col min="76" max="76" width="17.85546875" hidden="1" customWidth="1"/>
    <col min="77" max="77" width="12.140625" hidden="1" customWidth="1"/>
    <col min="78" max="78" width="18.140625" hidden="1" customWidth="1"/>
    <col min="79" max="79" width="19.5703125" hidden="1" customWidth="1"/>
    <col min="80" max="80" width="15.28515625" hidden="1" customWidth="1"/>
    <col min="81" max="81" width="17.140625" hidden="1" customWidth="1"/>
    <col min="82" max="82" width="12.140625" hidden="1" customWidth="1"/>
    <col min="83" max="83" width="18" hidden="1" customWidth="1"/>
    <col min="84" max="84" width="12.140625" hidden="1" customWidth="1"/>
    <col min="85" max="85" width="15.28515625" hidden="1" customWidth="1"/>
    <col min="86" max="86" width="16.7109375" hidden="1" customWidth="1"/>
    <col min="87" max="87" width="12.140625" hidden="1" customWidth="1"/>
    <col min="88" max="88" width="18.140625" hidden="1" customWidth="1"/>
    <col min="89" max="89" width="19.5703125" hidden="1" customWidth="1"/>
    <col min="90" max="90" width="14.7109375" hidden="1" customWidth="1"/>
    <col min="91" max="91" width="17.85546875" hidden="1" customWidth="1"/>
    <col min="92" max="92" width="12.140625" hidden="1" customWidth="1"/>
    <col min="93" max="93" width="18.140625" hidden="1" customWidth="1"/>
    <col min="94" max="94" width="19.5703125" hidden="1" customWidth="1"/>
    <col min="95" max="95" width="13.7109375" hidden="1" customWidth="1"/>
    <col min="96" max="96" width="11" hidden="1" customWidth="1"/>
    <col min="97" max="97" width="0" hidden="1" customWidth="1"/>
    <col min="98" max="98" width="13.7109375" hidden="1" customWidth="1"/>
    <col min="99" max="99" width="11.42578125" hidden="1" customWidth="1"/>
    <col min="100" max="100" width="13.5703125" hidden="1" customWidth="1"/>
    <col min="101" max="101" width="10.140625" hidden="1" customWidth="1"/>
    <col min="102" max="102" width="0" hidden="1" customWidth="1"/>
    <col min="103" max="103" width="13.28515625" hidden="1" customWidth="1"/>
    <col min="104" max="104" width="13" hidden="1" customWidth="1"/>
    <col min="105" max="105" width="11.28515625" hidden="1" customWidth="1"/>
    <col min="106" max="106" width="12.85546875" hidden="1" customWidth="1"/>
    <col min="107" max="107" width="11.28515625" hidden="1" customWidth="1"/>
    <col min="108" max="108" width="11.85546875" hidden="1" customWidth="1"/>
    <col min="109" max="109" width="13" hidden="1" customWidth="1"/>
    <col min="110" max="110" width="12.140625" hidden="1" customWidth="1"/>
    <col min="111" max="111" width="11.5703125" hidden="1" customWidth="1"/>
    <col min="112" max="112" width="11.85546875" hidden="1" customWidth="1"/>
    <col min="113" max="113" width="11.7109375" hidden="1" customWidth="1"/>
    <col min="114" max="114" width="11.85546875" hidden="1" customWidth="1"/>
    <col min="115" max="115" width="10.5703125" hidden="1" customWidth="1"/>
    <col min="116" max="119" width="0" hidden="1" customWidth="1"/>
    <col min="120" max="120" width="12.7109375" hidden="1" customWidth="1"/>
    <col min="121" max="121" width="9.5703125" hidden="1" customWidth="1"/>
    <col min="122" max="122" width="9.28515625" hidden="1" customWidth="1"/>
    <col min="123" max="123" width="9.5703125" hidden="1" customWidth="1"/>
    <col min="124" max="124" width="9.28515625" hidden="1" customWidth="1"/>
    <col min="125" max="125" width="12.7109375" hidden="1" customWidth="1"/>
    <col min="126" max="126" width="9.5703125" hidden="1" customWidth="1"/>
    <col min="127" max="127" width="9.28515625" hidden="1" customWidth="1"/>
    <col min="128" max="128" width="9.5703125" hidden="1" customWidth="1"/>
    <col min="129" max="129" width="9.28515625" hidden="1" customWidth="1"/>
    <col min="130" max="130" width="12.7109375" hidden="1" customWidth="1"/>
    <col min="131" max="131" width="13.28515625" hidden="1" customWidth="1"/>
    <col min="132" max="132" width="9.28515625" hidden="1" customWidth="1"/>
    <col min="133" max="133" width="9.5703125" hidden="1" customWidth="1"/>
    <col min="134" max="134" width="9.28515625" hidden="1" customWidth="1"/>
    <col min="135" max="135" width="11.42578125" hidden="1" customWidth="1"/>
    <col min="136" max="139" width="9.28515625" hidden="1" customWidth="1"/>
    <col min="140" max="140" width="12.7109375" hidden="1" customWidth="1"/>
    <col min="141" max="141" width="13.28515625" hidden="1" customWidth="1"/>
    <col min="142" max="142" width="9.28515625" hidden="1" customWidth="1"/>
    <col min="143" max="143" width="13.28515625" hidden="1" customWidth="1"/>
    <col min="144" max="144" width="9.28515625" hidden="1" customWidth="1"/>
    <col min="145" max="145" width="12.7109375" hidden="1" customWidth="1"/>
    <col min="146" max="146" width="13.28515625" hidden="1" customWidth="1"/>
    <col min="147" max="147" width="9.28515625" hidden="1" customWidth="1"/>
    <col min="148" max="148" width="13.28515625" hidden="1" customWidth="1"/>
    <col min="149" max="149" width="9.28515625" hidden="1" customWidth="1"/>
    <col min="150" max="150" width="12.7109375" customWidth="1"/>
    <col min="151" max="151" width="13.28515625" bestFit="1" customWidth="1"/>
    <col min="152" max="152" width="9.28515625" bestFit="1" customWidth="1"/>
    <col min="153" max="153" width="16.85546875" bestFit="1" customWidth="1"/>
    <col min="154" max="154" width="9.28515625" bestFit="1" customWidth="1"/>
  </cols>
  <sheetData>
    <row r="1" spans="1:154" hidden="1">
      <c r="A1" s="1" t="e">
        <f>[1]Справочники!E13</f>
        <v>#REF!</v>
      </c>
      <c r="B1" s="2" t="e">
        <f>[1]Справочники!D21</f>
        <v>#REF!</v>
      </c>
      <c r="C1" s="3"/>
      <c r="D1" s="3"/>
      <c r="E1" s="4"/>
      <c r="F1" s="4"/>
      <c r="G1" s="4"/>
      <c r="H1" s="4"/>
      <c r="I1" s="4"/>
      <c r="AC1" s="5" t="s">
        <v>0</v>
      </c>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row>
    <row r="2" spans="1:154" ht="19.5" customHeight="1">
      <c r="A2" s="497" t="s">
        <v>148</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8"/>
      <c r="BC2" s="498"/>
      <c r="BD2" s="498"/>
      <c r="BE2" s="498"/>
      <c r="BF2" s="498"/>
      <c r="BG2" s="498"/>
      <c r="BH2" s="498"/>
      <c r="BI2" s="498"/>
      <c r="BJ2" s="498"/>
      <c r="BK2" s="498"/>
      <c r="BL2" s="498"/>
      <c r="BM2" s="498"/>
      <c r="BN2" s="498"/>
      <c r="BO2" s="498"/>
      <c r="BP2" s="498"/>
      <c r="BQ2" s="498"/>
      <c r="BR2" s="498"/>
      <c r="BS2" s="498"/>
      <c r="BT2" s="498"/>
      <c r="BU2" s="498"/>
      <c r="BV2" s="498"/>
      <c r="BW2" s="498"/>
      <c r="BX2" s="498"/>
      <c r="BY2" s="498"/>
      <c r="BZ2" s="498"/>
      <c r="CA2" s="498"/>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row>
    <row r="3" spans="1:154" ht="12" customHeight="1" thickBot="1">
      <c r="AC3" s="5" t="s">
        <v>2</v>
      </c>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row>
    <row r="4" spans="1:154" ht="13.5" customHeight="1" thickBot="1">
      <c r="A4" s="505" t="s">
        <v>3</v>
      </c>
      <c r="B4" s="487" t="s">
        <v>4</v>
      </c>
      <c r="C4" s="487"/>
      <c r="D4" s="489"/>
      <c r="E4" s="491" t="s">
        <v>5</v>
      </c>
      <c r="F4" s="492"/>
      <c r="G4" s="492"/>
      <c r="H4" s="492"/>
      <c r="I4" s="493"/>
      <c r="J4" s="491" t="s">
        <v>6</v>
      </c>
      <c r="K4" s="492"/>
      <c r="L4" s="492"/>
      <c r="M4" s="492"/>
      <c r="N4" s="493"/>
      <c r="O4" s="491" t="s">
        <v>7</v>
      </c>
      <c r="P4" s="492"/>
      <c r="Q4" s="492"/>
      <c r="R4" s="492"/>
      <c r="S4" s="493"/>
      <c r="T4" s="10"/>
      <c r="U4" s="11" t="s">
        <v>8</v>
      </c>
      <c r="V4" s="10"/>
      <c r="W4" s="10"/>
      <c r="X4" s="10"/>
      <c r="Y4" s="500">
        <v>40269</v>
      </c>
      <c r="Z4" s="492"/>
      <c r="AA4" s="492"/>
      <c r="AB4" s="492"/>
      <c r="AC4" s="493"/>
      <c r="AD4" s="12"/>
      <c r="AE4" s="13">
        <v>40299</v>
      </c>
      <c r="AF4" s="10"/>
      <c r="AG4" s="10"/>
      <c r="AH4" s="14"/>
      <c r="AI4" s="501">
        <v>40330</v>
      </c>
      <c r="AJ4" s="502"/>
      <c r="AK4" s="502"/>
      <c r="AL4" s="502"/>
      <c r="AM4" s="502"/>
      <c r="AN4" s="503" t="s">
        <v>9</v>
      </c>
      <c r="AO4" s="502"/>
      <c r="AP4" s="502"/>
      <c r="AQ4" s="502"/>
      <c r="AR4" s="504"/>
      <c r="AS4" s="15"/>
      <c r="AT4" s="16"/>
      <c r="AU4" s="17">
        <v>40360</v>
      </c>
      <c r="AV4" s="18"/>
      <c r="AW4" s="19"/>
      <c r="AX4" s="15"/>
      <c r="AY4" s="16"/>
      <c r="AZ4" s="17">
        <v>40391</v>
      </c>
      <c r="BA4" s="18"/>
      <c r="BB4" s="19"/>
      <c r="BC4" s="15"/>
      <c r="BD4" s="16"/>
      <c r="BE4" s="17">
        <v>40422</v>
      </c>
      <c r="BF4" s="18"/>
      <c r="BG4" s="19"/>
      <c r="BH4" s="15"/>
      <c r="BI4" s="16"/>
      <c r="BJ4" s="17">
        <v>40452</v>
      </c>
      <c r="BK4" s="18"/>
      <c r="BL4" s="19"/>
      <c r="BM4" s="15"/>
      <c r="BN4" s="16"/>
      <c r="BO4" s="17">
        <v>40483</v>
      </c>
      <c r="BP4" s="18"/>
      <c r="BQ4" s="19"/>
      <c r="BR4" s="15"/>
      <c r="BS4" s="16"/>
      <c r="BT4" s="17">
        <v>40513</v>
      </c>
      <c r="BU4" s="18"/>
      <c r="BV4" s="19"/>
      <c r="BW4" s="15"/>
      <c r="BX4" s="144"/>
      <c r="BY4" s="145" t="s">
        <v>10</v>
      </c>
      <c r="BZ4" s="146"/>
      <c r="CA4" s="147"/>
      <c r="CB4" s="15"/>
      <c r="CC4" s="16"/>
      <c r="CD4" s="17" t="s">
        <v>10</v>
      </c>
      <c r="CE4" s="18"/>
      <c r="CF4" s="19"/>
      <c r="CG4" s="15"/>
      <c r="CH4" s="16"/>
      <c r="CI4" s="17" t="s">
        <v>11</v>
      </c>
      <c r="CJ4" s="18"/>
      <c r="CK4" s="19"/>
      <c r="CL4" s="15"/>
      <c r="CM4" s="144"/>
      <c r="CN4" s="145" t="s">
        <v>71</v>
      </c>
      <c r="CO4" s="146"/>
      <c r="CP4" s="147"/>
      <c r="CQ4" s="15"/>
      <c r="CR4" s="144"/>
      <c r="CS4" s="145" t="s">
        <v>72</v>
      </c>
      <c r="CT4" s="146"/>
      <c r="CU4" s="147"/>
      <c r="CV4" s="15"/>
      <c r="CW4" s="144"/>
      <c r="CX4" s="145" t="s">
        <v>73</v>
      </c>
      <c r="CY4" s="146"/>
      <c r="CZ4" s="147"/>
      <c r="DA4" s="15"/>
      <c r="DB4" s="144"/>
      <c r="DC4" s="145" t="s">
        <v>74</v>
      </c>
      <c r="DD4" s="146"/>
      <c r="DE4" s="147"/>
      <c r="DF4" s="15"/>
      <c r="DG4" s="494" t="s">
        <v>75</v>
      </c>
      <c r="DH4" s="495"/>
      <c r="DI4" s="495"/>
      <c r="DJ4" s="496"/>
      <c r="DK4" s="15"/>
      <c r="DL4" s="494" t="s">
        <v>76</v>
      </c>
      <c r="DM4" s="495"/>
      <c r="DN4" s="495"/>
      <c r="DO4" s="496"/>
      <c r="DP4" s="15"/>
      <c r="DQ4" s="494" t="s">
        <v>77</v>
      </c>
      <c r="DR4" s="495"/>
      <c r="DS4" s="495"/>
      <c r="DT4" s="496"/>
      <c r="DU4" s="15"/>
      <c r="DV4" s="494" t="s">
        <v>78</v>
      </c>
      <c r="DW4" s="495"/>
      <c r="DX4" s="495"/>
      <c r="DY4" s="496"/>
      <c r="DZ4" s="15"/>
      <c r="EA4" s="494" t="s">
        <v>79</v>
      </c>
      <c r="EB4" s="495"/>
      <c r="EC4" s="495"/>
      <c r="ED4" s="496"/>
      <c r="EE4" s="494" t="s">
        <v>80</v>
      </c>
      <c r="EF4" s="495"/>
      <c r="EG4" s="495"/>
      <c r="EH4" s="496"/>
      <c r="EI4" s="217"/>
      <c r="EJ4" s="15"/>
      <c r="EK4" s="494" t="s">
        <v>81</v>
      </c>
      <c r="EL4" s="495"/>
      <c r="EM4" s="495"/>
      <c r="EN4" s="496"/>
      <c r="EO4" s="15"/>
      <c r="EP4" s="494" t="s">
        <v>82</v>
      </c>
      <c r="EQ4" s="495"/>
      <c r="ER4" s="495"/>
      <c r="ES4" s="496"/>
      <c r="ET4" s="246"/>
      <c r="EU4" s="494" t="s">
        <v>201</v>
      </c>
      <c r="EV4" s="495"/>
      <c r="EW4" s="495"/>
      <c r="EX4" s="496"/>
    </row>
    <row r="5" spans="1:154">
      <c r="A5" s="506"/>
      <c r="B5" s="488"/>
      <c r="C5" s="488"/>
      <c r="D5" s="490"/>
      <c r="E5" s="20" t="s">
        <v>12</v>
      </c>
      <c r="F5" s="7" t="s">
        <v>13</v>
      </c>
      <c r="G5" s="7" t="s">
        <v>14</v>
      </c>
      <c r="H5" s="7" t="s">
        <v>15</v>
      </c>
      <c r="I5" s="21" t="s">
        <v>16</v>
      </c>
      <c r="J5" s="20"/>
      <c r="K5" s="7"/>
      <c r="L5" s="7"/>
      <c r="M5" s="7"/>
      <c r="N5" s="21"/>
      <c r="O5" s="20" t="s">
        <v>12</v>
      </c>
      <c r="P5" s="7" t="s">
        <v>13</v>
      </c>
      <c r="Q5" s="7" t="s">
        <v>14</v>
      </c>
      <c r="R5" s="7" t="s">
        <v>15</v>
      </c>
      <c r="S5" s="21" t="s">
        <v>16</v>
      </c>
      <c r="T5" s="20" t="s">
        <v>12</v>
      </c>
      <c r="U5" s="7" t="s">
        <v>13</v>
      </c>
      <c r="V5" s="7" t="s">
        <v>14</v>
      </c>
      <c r="W5" s="7" t="s">
        <v>15</v>
      </c>
      <c r="X5" s="21" t="s">
        <v>16</v>
      </c>
      <c r="Y5" s="20" t="s">
        <v>12</v>
      </c>
      <c r="Z5" s="7" t="s">
        <v>13</v>
      </c>
      <c r="AA5" s="7" t="s">
        <v>14</v>
      </c>
      <c r="AB5" s="7" t="s">
        <v>15</v>
      </c>
      <c r="AC5" s="22" t="s">
        <v>16</v>
      </c>
      <c r="AD5" s="20" t="s">
        <v>12</v>
      </c>
      <c r="AE5" s="7" t="s">
        <v>13</v>
      </c>
      <c r="AF5" s="7" t="s">
        <v>14</v>
      </c>
      <c r="AG5" s="7" t="s">
        <v>15</v>
      </c>
      <c r="AH5" s="21" t="s">
        <v>16</v>
      </c>
      <c r="AI5" s="20" t="s">
        <v>12</v>
      </c>
      <c r="AJ5" s="7" t="s">
        <v>13</v>
      </c>
      <c r="AK5" s="7" t="s">
        <v>14</v>
      </c>
      <c r="AL5" s="7" t="s">
        <v>15</v>
      </c>
      <c r="AM5" s="21" t="s">
        <v>16</v>
      </c>
      <c r="AN5" s="20" t="s">
        <v>12</v>
      </c>
      <c r="AO5" s="7" t="s">
        <v>13</v>
      </c>
      <c r="AP5" s="7" t="s">
        <v>14</v>
      </c>
      <c r="AQ5" s="7" t="s">
        <v>15</v>
      </c>
      <c r="AR5" s="21" t="s">
        <v>16</v>
      </c>
      <c r="AS5" s="20" t="s">
        <v>12</v>
      </c>
      <c r="AT5" s="23" t="s">
        <v>13</v>
      </c>
      <c r="AU5" s="23" t="s">
        <v>14</v>
      </c>
      <c r="AV5" s="23" t="s">
        <v>15</v>
      </c>
      <c r="AW5" s="24" t="s">
        <v>16</v>
      </c>
      <c r="AX5" s="20" t="s">
        <v>12</v>
      </c>
      <c r="AY5" s="23" t="s">
        <v>13</v>
      </c>
      <c r="AZ5" s="23" t="s">
        <v>14</v>
      </c>
      <c r="BA5" s="23" t="s">
        <v>15</v>
      </c>
      <c r="BB5" s="24" t="s">
        <v>16</v>
      </c>
      <c r="BC5" s="20" t="s">
        <v>12</v>
      </c>
      <c r="BD5" s="23" t="s">
        <v>13</v>
      </c>
      <c r="BE5" s="23" t="s">
        <v>14</v>
      </c>
      <c r="BF5" s="23" t="s">
        <v>15</v>
      </c>
      <c r="BG5" s="24" t="s">
        <v>16</v>
      </c>
      <c r="BH5" s="20" t="s">
        <v>12</v>
      </c>
      <c r="BI5" s="23" t="s">
        <v>13</v>
      </c>
      <c r="BJ5" s="23" t="s">
        <v>14</v>
      </c>
      <c r="BK5" s="23" t="s">
        <v>15</v>
      </c>
      <c r="BL5" s="24" t="s">
        <v>16</v>
      </c>
      <c r="BM5" s="20" t="s">
        <v>12</v>
      </c>
      <c r="BN5" s="23" t="s">
        <v>13</v>
      </c>
      <c r="BO5" s="23" t="s">
        <v>14</v>
      </c>
      <c r="BP5" s="23" t="s">
        <v>15</v>
      </c>
      <c r="BQ5" s="24" t="s">
        <v>16</v>
      </c>
      <c r="BR5" s="20" t="s">
        <v>12</v>
      </c>
      <c r="BS5" s="23" t="s">
        <v>13</v>
      </c>
      <c r="BT5" s="23" t="s">
        <v>14</v>
      </c>
      <c r="BU5" s="23" t="s">
        <v>15</v>
      </c>
      <c r="BV5" s="24" t="s">
        <v>16</v>
      </c>
      <c r="BW5" s="148" t="s">
        <v>12</v>
      </c>
      <c r="BX5" s="135" t="s">
        <v>13</v>
      </c>
      <c r="BY5" s="135" t="s">
        <v>14</v>
      </c>
      <c r="BZ5" s="135" t="s">
        <v>15</v>
      </c>
      <c r="CA5" s="137" t="s">
        <v>16</v>
      </c>
      <c r="CB5" s="20" t="s">
        <v>12</v>
      </c>
      <c r="CC5" s="23" t="s">
        <v>13</v>
      </c>
      <c r="CD5" s="23" t="s">
        <v>14</v>
      </c>
      <c r="CE5" s="23" t="s">
        <v>15</v>
      </c>
      <c r="CF5" s="24" t="s">
        <v>16</v>
      </c>
      <c r="CG5" s="20" t="s">
        <v>12</v>
      </c>
      <c r="CH5" s="23" t="s">
        <v>13</v>
      </c>
      <c r="CI5" s="23" t="s">
        <v>14</v>
      </c>
      <c r="CJ5" s="23" t="s">
        <v>15</v>
      </c>
      <c r="CK5" s="24" t="s">
        <v>16</v>
      </c>
      <c r="CL5" s="148" t="s">
        <v>12</v>
      </c>
      <c r="CM5" s="135" t="s">
        <v>13</v>
      </c>
      <c r="CN5" s="135" t="s">
        <v>14</v>
      </c>
      <c r="CO5" s="135" t="s">
        <v>15</v>
      </c>
      <c r="CP5" s="137" t="s">
        <v>16</v>
      </c>
      <c r="CQ5" s="148" t="s">
        <v>12</v>
      </c>
      <c r="CR5" s="135" t="s">
        <v>13</v>
      </c>
      <c r="CS5" s="135" t="s">
        <v>14</v>
      </c>
      <c r="CT5" s="135" t="s">
        <v>15</v>
      </c>
      <c r="CU5" s="137" t="s">
        <v>16</v>
      </c>
      <c r="CV5" s="148" t="s">
        <v>12</v>
      </c>
      <c r="CW5" s="135" t="s">
        <v>13</v>
      </c>
      <c r="CX5" s="135" t="s">
        <v>14</v>
      </c>
      <c r="CY5" s="135" t="s">
        <v>15</v>
      </c>
      <c r="CZ5" s="137" t="s">
        <v>16</v>
      </c>
      <c r="DA5" s="148" t="s">
        <v>12</v>
      </c>
      <c r="DB5" s="135" t="s">
        <v>13</v>
      </c>
      <c r="DC5" s="135" t="s">
        <v>14</v>
      </c>
      <c r="DD5" s="135" t="s">
        <v>15</v>
      </c>
      <c r="DE5" s="137" t="s">
        <v>16</v>
      </c>
      <c r="DF5" s="148" t="s">
        <v>12</v>
      </c>
      <c r="DG5" s="135" t="s">
        <v>13</v>
      </c>
      <c r="DH5" s="135" t="s">
        <v>14</v>
      </c>
      <c r="DI5" s="135" t="s">
        <v>15</v>
      </c>
      <c r="DJ5" s="137" t="s">
        <v>16</v>
      </c>
      <c r="DK5" s="148" t="s">
        <v>12</v>
      </c>
      <c r="DL5" s="135" t="s">
        <v>13</v>
      </c>
      <c r="DM5" s="135" t="s">
        <v>14</v>
      </c>
      <c r="DN5" s="135" t="s">
        <v>15</v>
      </c>
      <c r="DO5" s="137" t="s">
        <v>16</v>
      </c>
      <c r="DP5" s="148" t="s">
        <v>12</v>
      </c>
      <c r="DQ5" s="135" t="s">
        <v>13</v>
      </c>
      <c r="DR5" s="135" t="s">
        <v>14</v>
      </c>
      <c r="DS5" s="135" t="s">
        <v>15</v>
      </c>
      <c r="DT5" s="137" t="s">
        <v>16</v>
      </c>
      <c r="DU5" s="148" t="s">
        <v>12</v>
      </c>
      <c r="DV5" s="135" t="s">
        <v>13</v>
      </c>
      <c r="DW5" s="135" t="s">
        <v>14</v>
      </c>
      <c r="DX5" s="135" t="s">
        <v>15</v>
      </c>
      <c r="DY5" s="137" t="s">
        <v>16</v>
      </c>
      <c r="DZ5" s="148" t="s">
        <v>12</v>
      </c>
      <c r="EA5" s="135" t="s">
        <v>13</v>
      </c>
      <c r="EB5" s="135" t="s">
        <v>14</v>
      </c>
      <c r="EC5" s="135" t="s">
        <v>15</v>
      </c>
      <c r="ED5" s="137" t="s">
        <v>16</v>
      </c>
      <c r="EE5" s="148" t="s">
        <v>12</v>
      </c>
      <c r="EF5" s="135" t="s">
        <v>13</v>
      </c>
      <c r="EG5" s="135" t="s">
        <v>14</v>
      </c>
      <c r="EH5" s="135" t="s">
        <v>15</v>
      </c>
      <c r="EI5" s="137" t="s">
        <v>16</v>
      </c>
      <c r="EJ5" s="148" t="s">
        <v>12</v>
      </c>
      <c r="EK5" s="135" t="s">
        <v>13</v>
      </c>
      <c r="EL5" s="135" t="s">
        <v>14</v>
      </c>
      <c r="EM5" s="135" t="s">
        <v>15</v>
      </c>
      <c r="EN5" s="137" t="s">
        <v>16</v>
      </c>
      <c r="EO5" s="148" t="s">
        <v>12</v>
      </c>
      <c r="EP5" s="135" t="s">
        <v>13</v>
      </c>
      <c r="EQ5" s="135" t="s">
        <v>14</v>
      </c>
      <c r="ER5" s="135" t="s">
        <v>15</v>
      </c>
      <c r="ES5" s="137" t="s">
        <v>16</v>
      </c>
      <c r="ET5" s="148" t="s">
        <v>12</v>
      </c>
      <c r="EU5" s="135" t="s">
        <v>13</v>
      </c>
      <c r="EV5" s="135" t="s">
        <v>14</v>
      </c>
      <c r="EW5" s="135" t="s">
        <v>15</v>
      </c>
      <c r="EX5" s="137" t="s">
        <v>16</v>
      </c>
    </row>
    <row r="6" spans="1:154">
      <c r="A6" s="20">
        <v>1</v>
      </c>
      <c r="B6" s="8">
        <v>2</v>
      </c>
      <c r="C6" s="8"/>
      <c r="D6" s="9"/>
      <c r="E6" s="20">
        <f>D6+1</f>
        <v>1</v>
      </c>
      <c r="F6" s="7">
        <f>E6+1</f>
        <v>2</v>
      </c>
      <c r="G6" s="7">
        <f>F6+1</f>
        <v>3</v>
      </c>
      <c r="H6" s="7">
        <f>G6+1</f>
        <v>4</v>
      </c>
      <c r="I6" s="21">
        <f>H6+1</f>
        <v>5</v>
      </c>
      <c r="J6" s="20"/>
      <c r="K6" s="7"/>
      <c r="L6" s="7"/>
      <c r="M6" s="7"/>
      <c r="N6" s="21"/>
      <c r="O6" s="20">
        <f t="shared" ref="O6:AM6" si="0">N6+1</f>
        <v>1</v>
      </c>
      <c r="P6" s="7">
        <f t="shared" si="0"/>
        <v>2</v>
      </c>
      <c r="Q6" s="7">
        <f t="shared" si="0"/>
        <v>3</v>
      </c>
      <c r="R6" s="7">
        <f t="shared" si="0"/>
        <v>4</v>
      </c>
      <c r="S6" s="21">
        <f t="shared" si="0"/>
        <v>5</v>
      </c>
      <c r="T6" s="20">
        <f>S6+1</f>
        <v>6</v>
      </c>
      <c r="U6" s="7">
        <f>T6+1</f>
        <v>7</v>
      </c>
      <c r="V6" s="7">
        <f>U6+1</f>
        <v>8</v>
      </c>
      <c r="W6" s="7">
        <f>V6+1</f>
        <v>9</v>
      </c>
      <c r="X6" s="21">
        <f>W6+1</f>
        <v>10</v>
      </c>
      <c r="Y6" s="20">
        <f>S6+1</f>
        <v>6</v>
      </c>
      <c r="Z6" s="7">
        <f t="shared" si="0"/>
        <v>7</v>
      </c>
      <c r="AA6" s="7">
        <f t="shared" si="0"/>
        <v>8</v>
      </c>
      <c r="AB6" s="7">
        <f t="shared" si="0"/>
        <v>9</v>
      </c>
      <c r="AC6" s="22">
        <f t="shared" si="0"/>
        <v>10</v>
      </c>
      <c r="AD6" s="20">
        <f t="shared" si="0"/>
        <v>11</v>
      </c>
      <c r="AE6" s="7">
        <f t="shared" si="0"/>
        <v>12</v>
      </c>
      <c r="AF6" s="7">
        <f t="shared" si="0"/>
        <v>13</v>
      </c>
      <c r="AG6" s="7">
        <f t="shared" si="0"/>
        <v>14</v>
      </c>
      <c r="AH6" s="21">
        <f t="shared" si="0"/>
        <v>15</v>
      </c>
      <c r="AI6" s="20">
        <f t="shared" si="0"/>
        <v>16</v>
      </c>
      <c r="AJ6" s="7">
        <f t="shared" si="0"/>
        <v>17</v>
      </c>
      <c r="AK6" s="7">
        <f t="shared" si="0"/>
        <v>18</v>
      </c>
      <c r="AL6" s="7">
        <f t="shared" si="0"/>
        <v>19</v>
      </c>
      <c r="AM6" s="21">
        <f t="shared" si="0"/>
        <v>20</v>
      </c>
      <c r="AN6" s="25"/>
      <c r="AO6" s="26"/>
      <c r="AP6" s="26"/>
      <c r="AQ6" s="26"/>
      <c r="AR6" s="27"/>
      <c r="AS6" s="25"/>
      <c r="AT6" s="26"/>
      <c r="AU6" s="26"/>
      <c r="AV6" s="26"/>
      <c r="AW6" s="27"/>
      <c r="AX6" s="25"/>
      <c r="AY6" s="26"/>
      <c r="AZ6" s="26"/>
      <c r="BA6" s="26"/>
      <c r="BB6" s="27"/>
      <c r="BC6" s="25"/>
      <c r="BD6" s="26"/>
      <c r="BE6" s="26"/>
      <c r="BF6" s="26"/>
      <c r="BG6" s="27"/>
      <c r="BH6" s="25"/>
      <c r="BI6" s="26"/>
      <c r="BJ6" s="26"/>
      <c r="BK6" s="26"/>
      <c r="BL6" s="27"/>
      <c r="BM6" s="25"/>
      <c r="BN6" s="26"/>
      <c r="BO6" s="26"/>
      <c r="BP6" s="26"/>
      <c r="BQ6" s="27"/>
      <c r="BR6" s="25"/>
      <c r="BS6" s="26"/>
      <c r="BT6" s="26"/>
      <c r="BU6" s="26"/>
      <c r="BV6" s="27"/>
      <c r="BW6" s="25"/>
      <c r="BX6" s="26"/>
      <c r="BY6" s="26"/>
      <c r="BZ6" s="26"/>
      <c r="CA6" s="27"/>
      <c r="CB6" s="25"/>
      <c r="CC6" s="26"/>
      <c r="CD6" s="26"/>
      <c r="CE6" s="26"/>
      <c r="CF6" s="27"/>
      <c r="CG6" s="25"/>
      <c r="CH6" s="26"/>
      <c r="CI6" s="26"/>
      <c r="CJ6" s="26"/>
      <c r="CK6" s="27"/>
      <c r="CL6" s="25"/>
      <c r="CM6" s="26"/>
      <c r="CN6" s="26"/>
      <c r="CO6" s="26"/>
      <c r="CP6" s="27"/>
      <c r="CQ6" s="25"/>
      <c r="CR6" s="26"/>
      <c r="CS6" s="26"/>
      <c r="CT6" s="26"/>
      <c r="CU6" s="27"/>
      <c r="CV6" s="25"/>
      <c r="CW6" s="26"/>
      <c r="CX6" s="26"/>
      <c r="CY6" s="26"/>
      <c r="CZ6" s="27"/>
      <c r="DA6" s="25"/>
      <c r="DB6" s="26"/>
      <c r="DC6" s="26"/>
      <c r="DD6" s="26"/>
      <c r="DE6" s="27"/>
      <c r="DF6" s="25"/>
      <c r="DG6" s="26"/>
      <c r="DH6" s="26"/>
      <c r="DI6" s="26"/>
      <c r="DJ6" s="27"/>
      <c r="DK6" s="25"/>
      <c r="DL6" s="26"/>
      <c r="DM6" s="26"/>
      <c r="DN6" s="26"/>
      <c r="DO6" s="27"/>
      <c r="DP6" s="25"/>
      <c r="DQ6" s="26"/>
      <c r="DR6" s="26"/>
      <c r="DS6" s="26"/>
      <c r="DT6" s="27"/>
      <c r="DU6" s="25"/>
      <c r="DV6" s="26"/>
      <c r="DW6" s="26"/>
      <c r="DX6" s="26"/>
      <c r="DY6" s="27"/>
      <c r="DZ6" s="25"/>
      <c r="EA6" s="26"/>
      <c r="EB6" s="26"/>
      <c r="EC6" s="26"/>
      <c r="ED6" s="27"/>
      <c r="EE6" s="25"/>
      <c r="EF6" s="26"/>
      <c r="EG6" s="26"/>
      <c r="EH6" s="26"/>
      <c r="EI6" s="27"/>
      <c r="EJ6" s="25"/>
      <c r="EK6" s="26"/>
      <c r="EL6" s="26"/>
      <c r="EM6" s="26"/>
      <c r="EN6" s="27"/>
      <c r="EO6" s="25"/>
      <c r="EP6" s="26"/>
      <c r="EQ6" s="26"/>
      <c r="ER6" s="26"/>
      <c r="ES6" s="27"/>
      <c r="ET6" s="25"/>
      <c r="EU6" s="26"/>
      <c r="EV6" s="26"/>
      <c r="EW6" s="26"/>
      <c r="EX6" s="27"/>
    </row>
    <row r="7" spans="1:154" ht="22.5">
      <c r="A7" s="180" t="s">
        <v>17</v>
      </c>
      <c r="B7" s="28" t="s">
        <v>18</v>
      </c>
      <c r="C7" s="29" t="s">
        <v>19</v>
      </c>
      <c r="D7" s="30" t="s">
        <v>152</v>
      </c>
      <c r="E7" s="157">
        <f t="shared" ref="E7:BM7" si="1">E8+E14+E15+E16</f>
        <v>50947.377</v>
      </c>
      <c r="F7" s="32">
        <f t="shared" si="1"/>
        <v>42906.559999999998</v>
      </c>
      <c r="G7" s="32">
        <f t="shared" si="1"/>
        <v>0</v>
      </c>
      <c r="H7" s="32">
        <f t="shared" si="1"/>
        <v>43059.834999999999</v>
      </c>
      <c r="I7" s="33">
        <f t="shared" si="1"/>
        <v>494.77499999999998</v>
      </c>
      <c r="J7" s="157">
        <f t="shared" si="1"/>
        <v>46716.442000000003</v>
      </c>
      <c r="K7" s="32">
        <f t="shared" si="1"/>
        <v>39594.991000000002</v>
      </c>
      <c r="L7" s="32">
        <f t="shared" si="1"/>
        <v>0</v>
      </c>
      <c r="M7" s="32">
        <f t="shared" si="1"/>
        <v>38991.292999999998</v>
      </c>
      <c r="N7" s="33">
        <f t="shared" si="1"/>
        <v>459.00299999999999</v>
      </c>
      <c r="O7" s="157">
        <f t="shared" si="1"/>
        <v>50048.559000000001</v>
      </c>
      <c r="P7" s="32">
        <f t="shared" si="1"/>
        <v>42682.546000000002</v>
      </c>
      <c r="Q7" s="32">
        <f t="shared" si="1"/>
        <v>0</v>
      </c>
      <c r="R7" s="32">
        <f t="shared" si="1"/>
        <v>41885.606999999996</v>
      </c>
      <c r="S7" s="33">
        <f t="shared" si="1"/>
        <v>497.00199999999995</v>
      </c>
      <c r="T7" s="157">
        <f t="shared" si="1"/>
        <v>147712.378</v>
      </c>
      <c r="U7" s="32">
        <f t="shared" si="1"/>
        <v>125184.09700000001</v>
      </c>
      <c r="V7" s="32">
        <f t="shared" si="1"/>
        <v>0</v>
      </c>
      <c r="W7" s="32">
        <f t="shared" si="1"/>
        <v>123936.735</v>
      </c>
      <c r="X7" s="33">
        <f t="shared" si="1"/>
        <v>1450.78</v>
      </c>
      <c r="Y7" s="157">
        <f t="shared" si="1"/>
        <v>46083.585000000006</v>
      </c>
      <c r="Z7" s="34">
        <f t="shared" si="1"/>
        <v>39627.088000000003</v>
      </c>
      <c r="AA7" s="34">
        <f t="shared" si="1"/>
        <v>0</v>
      </c>
      <c r="AB7" s="34">
        <f t="shared" si="1"/>
        <v>38065.012000000002</v>
      </c>
      <c r="AC7" s="35">
        <f t="shared" si="1"/>
        <v>491.95800000000003</v>
      </c>
      <c r="AD7" s="157">
        <f t="shared" si="1"/>
        <v>44182.40600000001</v>
      </c>
      <c r="AE7" s="32">
        <f t="shared" si="1"/>
        <v>38774.749000000003</v>
      </c>
      <c r="AF7" s="32">
        <f t="shared" si="1"/>
        <v>0</v>
      </c>
      <c r="AG7" s="32">
        <f t="shared" si="1"/>
        <v>36015.915000000001</v>
      </c>
      <c r="AH7" s="33">
        <f t="shared" si="1"/>
        <v>403.92600000000004</v>
      </c>
      <c r="AI7" s="161">
        <f t="shared" si="1"/>
        <v>42107.347999999991</v>
      </c>
      <c r="AJ7" s="34">
        <f t="shared" si="1"/>
        <v>37203.392999999996</v>
      </c>
      <c r="AK7" s="32">
        <f t="shared" si="1"/>
        <v>0</v>
      </c>
      <c r="AL7" s="34">
        <f t="shared" si="1"/>
        <v>34219.597000000002</v>
      </c>
      <c r="AM7" s="33">
        <f t="shared" si="1"/>
        <v>356.065</v>
      </c>
      <c r="AN7" s="157">
        <f t="shared" si="1"/>
        <v>132373.33900000001</v>
      </c>
      <c r="AO7" s="32">
        <f t="shared" si="1"/>
        <v>115605.23</v>
      </c>
      <c r="AP7" s="32">
        <f t="shared" si="1"/>
        <v>0</v>
      </c>
      <c r="AQ7" s="32">
        <f t="shared" si="1"/>
        <v>108300.524</v>
      </c>
      <c r="AR7" s="33">
        <f t="shared" si="1"/>
        <v>1251.9490000000001</v>
      </c>
      <c r="AS7" s="161">
        <f t="shared" si="1"/>
        <v>45739.748</v>
      </c>
      <c r="AT7" s="32">
        <f t="shared" si="1"/>
        <v>39915.769</v>
      </c>
      <c r="AU7" s="32">
        <f t="shared" si="1"/>
        <v>0</v>
      </c>
      <c r="AV7" s="32">
        <f t="shared" si="1"/>
        <v>37485.811999999998</v>
      </c>
      <c r="AW7" s="33">
        <f t="shared" si="1"/>
        <v>383.98700000000002</v>
      </c>
      <c r="AX7" s="161">
        <f>AX8+AX14+AX15+AX16</f>
        <v>39891.540999999997</v>
      </c>
      <c r="AY7" s="32">
        <f t="shared" si="1"/>
        <v>35110.377999999997</v>
      </c>
      <c r="AZ7" s="32">
        <f t="shared" si="1"/>
        <v>0</v>
      </c>
      <c r="BA7" s="32">
        <f t="shared" si="1"/>
        <v>32925.851000000002</v>
      </c>
      <c r="BB7" s="33">
        <f t="shared" si="1"/>
        <v>440.17399999999998</v>
      </c>
      <c r="BC7" s="161">
        <f t="shared" ref="BC7:BH7" si="2">BC8+BC14+BC15+BC16</f>
        <v>42641.686000000002</v>
      </c>
      <c r="BD7" s="32">
        <f t="shared" si="2"/>
        <v>36486.317999999999</v>
      </c>
      <c r="BE7" s="32">
        <f t="shared" si="2"/>
        <v>0</v>
      </c>
      <c r="BF7" s="32">
        <f t="shared" si="2"/>
        <v>35017.917999999998</v>
      </c>
      <c r="BG7" s="33">
        <f t="shared" si="2"/>
        <v>435.88299999999998</v>
      </c>
      <c r="BH7" s="161">
        <f t="shared" si="2"/>
        <v>49191.954000000005</v>
      </c>
      <c r="BI7" s="32">
        <f t="shared" si="1"/>
        <v>42285.675000000003</v>
      </c>
      <c r="BJ7" s="32">
        <f t="shared" si="1"/>
        <v>0</v>
      </c>
      <c r="BK7" s="32">
        <f t="shared" si="1"/>
        <v>40880.481</v>
      </c>
      <c r="BL7" s="33">
        <f t="shared" si="1"/>
        <v>426.327</v>
      </c>
      <c r="BM7" s="161">
        <f t="shared" si="1"/>
        <v>48604.784999999996</v>
      </c>
      <c r="BN7" s="32">
        <f t="shared" ref="BN7:BW7" si="3">BN8+BN14+BN15+BN16</f>
        <v>41717.39</v>
      </c>
      <c r="BO7" s="32">
        <f t="shared" si="3"/>
        <v>0</v>
      </c>
      <c r="BP7" s="32">
        <f t="shared" si="3"/>
        <v>40246.557000000001</v>
      </c>
      <c r="BQ7" s="33">
        <f t="shared" si="3"/>
        <v>434.75</v>
      </c>
      <c r="BR7" s="161">
        <f t="shared" si="3"/>
        <v>51960.027000000002</v>
      </c>
      <c r="BS7" s="32">
        <f t="shared" si="3"/>
        <v>44632.13</v>
      </c>
      <c r="BT7" s="32">
        <f t="shared" si="3"/>
        <v>0</v>
      </c>
      <c r="BU7" s="32">
        <f t="shared" si="3"/>
        <v>43333.342000000004</v>
      </c>
      <c r="BV7" s="33">
        <f t="shared" si="3"/>
        <v>469.83</v>
      </c>
      <c r="BW7" s="161">
        <f t="shared" si="3"/>
        <v>558115.45799999998</v>
      </c>
      <c r="BX7" s="32">
        <f t="shared" ref="BX7:CL7" si="4">BX8+BX14+BX15+BX16</f>
        <v>480936.98699999996</v>
      </c>
      <c r="BY7" s="32">
        <f t="shared" si="4"/>
        <v>0</v>
      </c>
      <c r="BZ7" s="32">
        <f t="shared" si="4"/>
        <v>462127.21999999991</v>
      </c>
      <c r="CA7" s="33">
        <f t="shared" si="4"/>
        <v>5293.68</v>
      </c>
      <c r="CB7" s="36">
        <f t="shared" si="4"/>
        <v>0</v>
      </c>
      <c r="CC7" s="32">
        <f t="shared" si="4"/>
        <v>0</v>
      </c>
      <c r="CD7" s="32">
        <f t="shared" si="4"/>
        <v>0</v>
      </c>
      <c r="CE7" s="32">
        <f t="shared" si="4"/>
        <v>0</v>
      </c>
      <c r="CF7" s="33">
        <f t="shared" si="4"/>
        <v>0</v>
      </c>
      <c r="CG7" s="36">
        <f t="shared" si="4"/>
        <v>0</v>
      </c>
      <c r="CH7" s="32">
        <f t="shared" si="4"/>
        <v>0</v>
      </c>
      <c r="CI7" s="32">
        <f t="shared" si="4"/>
        <v>0</v>
      </c>
      <c r="CJ7" s="32">
        <f t="shared" si="4"/>
        <v>0</v>
      </c>
      <c r="CK7" s="33">
        <f t="shared" si="4"/>
        <v>0</v>
      </c>
      <c r="CL7" s="161">
        <f t="shared" si="4"/>
        <v>95.217960000000005</v>
      </c>
      <c r="CM7" s="222">
        <f t="shared" ref="CM7:DA7" si="5">CM8+CM14+CM15+CM16</f>
        <v>81.563704999999999</v>
      </c>
      <c r="CN7" s="34">
        <f t="shared" si="5"/>
        <v>0</v>
      </c>
      <c r="CO7" s="221">
        <f t="shared" si="5"/>
        <v>75.818394999999995</v>
      </c>
      <c r="CP7" s="194">
        <f t="shared" si="5"/>
        <v>0.53028399999999998</v>
      </c>
      <c r="CQ7" s="225">
        <f t="shared" si="5"/>
        <v>94.131360000000015</v>
      </c>
      <c r="CR7" s="193">
        <f t="shared" si="5"/>
        <v>80.058722000000003</v>
      </c>
      <c r="CS7" s="32">
        <f t="shared" si="5"/>
        <v>0</v>
      </c>
      <c r="CT7" s="193">
        <f t="shared" si="5"/>
        <v>74.745533999999992</v>
      </c>
      <c r="CU7" s="184">
        <f t="shared" si="5"/>
        <v>0.5302</v>
      </c>
      <c r="CV7" s="192">
        <f>CV8+CV14+CV15+CV16</f>
        <v>93.641991999999988</v>
      </c>
      <c r="CW7" s="193">
        <f>CW8+CW14+CW15+CW16</f>
        <v>80.298007999999996</v>
      </c>
      <c r="CX7" s="32">
        <f>CX8+CX14+CX15+CX16</f>
        <v>0</v>
      </c>
      <c r="CY7" s="193">
        <f>CY8+CY14+CY15+CY16</f>
        <v>74.243262999999999</v>
      </c>
      <c r="CZ7" s="184">
        <f>CZ8+CZ14+CZ15+CZ16</f>
        <v>0.5302</v>
      </c>
      <c r="DA7" s="161">
        <f t="shared" si="5"/>
        <v>90.865176000000005</v>
      </c>
      <c r="DB7" s="32">
        <f t="shared" ref="DB7:DJ7" si="6">DB8+DB14+DB15+DB16</f>
        <v>77.889628999999999</v>
      </c>
      <c r="DC7" s="32">
        <f t="shared" si="6"/>
        <v>0</v>
      </c>
      <c r="DD7" s="32">
        <f t="shared" si="6"/>
        <v>71.458973999999998</v>
      </c>
      <c r="DE7" s="33">
        <f t="shared" si="6"/>
        <v>0.53017300000000001</v>
      </c>
      <c r="DF7" s="161">
        <f t="shared" si="6"/>
        <v>86.423159999999996</v>
      </c>
      <c r="DG7" s="34">
        <f t="shared" si="6"/>
        <v>74.358490000000003</v>
      </c>
      <c r="DH7" s="32">
        <f t="shared" si="6"/>
        <v>0</v>
      </c>
      <c r="DI7" s="34">
        <f t="shared" si="6"/>
        <v>67.011889999999994</v>
      </c>
      <c r="DJ7" s="184">
        <f t="shared" si="6"/>
        <v>0.53098000000000001</v>
      </c>
      <c r="DK7" s="161">
        <f t="shared" ref="DK7:DT7" si="7">DK8+DK14+DK15+DK16</f>
        <v>86.369383999999997</v>
      </c>
      <c r="DL7" s="34">
        <f t="shared" si="7"/>
        <v>74.882260000000002</v>
      </c>
      <c r="DM7" s="32">
        <f t="shared" si="7"/>
        <v>0</v>
      </c>
      <c r="DN7" s="34">
        <f t="shared" si="7"/>
        <v>66.962149999999994</v>
      </c>
      <c r="DO7" s="184">
        <f t="shared" si="7"/>
        <v>0.53017400000000003</v>
      </c>
      <c r="DP7" s="192">
        <f t="shared" si="7"/>
        <v>89.409576000000001</v>
      </c>
      <c r="DQ7" s="193">
        <f t="shared" si="7"/>
        <v>75.899789999999996</v>
      </c>
      <c r="DR7" s="193">
        <f t="shared" si="7"/>
        <v>0</v>
      </c>
      <c r="DS7" s="193">
        <f t="shared" si="7"/>
        <v>69.979042000000007</v>
      </c>
      <c r="DT7" s="194">
        <f t="shared" si="7"/>
        <v>0.53020699999999998</v>
      </c>
      <c r="DU7" s="192">
        <f t="shared" ref="DU7:ED7" si="8">DU8+DU14+DU15+DU16</f>
        <v>86.887080000000012</v>
      </c>
      <c r="DV7" s="193">
        <f t="shared" si="8"/>
        <v>73.706310000000002</v>
      </c>
      <c r="DW7" s="193">
        <f t="shared" si="8"/>
        <v>0</v>
      </c>
      <c r="DX7" s="193">
        <f t="shared" si="8"/>
        <v>67.44247</v>
      </c>
      <c r="DY7" s="194">
        <f t="shared" si="8"/>
        <v>0.53029700000000002</v>
      </c>
      <c r="DZ7" s="192">
        <f t="shared" si="8"/>
        <v>87.757280000000009</v>
      </c>
      <c r="EA7" s="193">
        <f t="shared" si="8"/>
        <v>75.541460000000001</v>
      </c>
      <c r="EB7" s="193">
        <f t="shared" si="8"/>
        <v>0</v>
      </c>
      <c r="EC7" s="193">
        <f t="shared" si="8"/>
        <v>68.290950000000009</v>
      </c>
      <c r="ED7" s="194">
        <f t="shared" si="8"/>
        <v>0.53032599999999996</v>
      </c>
      <c r="EE7" s="192">
        <f>EE8+EE14+EE15+EE16</f>
        <v>79.424232000000003</v>
      </c>
      <c r="EF7" s="193">
        <f>EF8+EF14+EF15+EF16</f>
        <v>65.501164000000003</v>
      </c>
      <c r="EG7" s="193">
        <f>EG8+EG14+EG15+EG16</f>
        <v>0</v>
      </c>
      <c r="EH7" s="193">
        <f>EH8+EH14+EH15+EH16</f>
        <v>60.038495999999995</v>
      </c>
      <c r="EI7" s="194">
        <f>EI8+EI14+EI15+EI16</f>
        <v>0.53022800000000003</v>
      </c>
      <c r="EJ7" s="192">
        <f t="shared" ref="EJ7:ES7" si="9">EJ8+EJ14+EJ15+EJ16</f>
        <v>80.995248000000004</v>
      </c>
      <c r="EK7" s="193">
        <f t="shared" si="9"/>
        <v>67.412345000000002</v>
      </c>
      <c r="EL7" s="193">
        <f t="shared" si="9"/>
        <v>0</v>
      </c>
      <c r="EM7" s="193">
        <f t="shared" si="9"/>
        <v>61.615705000000005</v>
      </c>
      <c r="EN7" s="194">
        <f t="shared" si="9"/>
        <v>0.53025999999999995</v>
      </c>
      <c r="EO7" s="192">
        <f t="shared" si="9"/>
        <v>84.160991999999993</v>
      </c>
      <c r="EP7" s="193">
        <f t="shared" si="9"/>
        <v>70.181850999999995</v>
      </c>
      <c r="EQ7" s="193">
        <f t="shared" si="9"/>
        <v>0</v>
      </c>
      <c r="ER7" s="193">
        <f t="shared" si="9"/>
        <v>64.898742999999996</v>
      </c>
      <c r="ES7" s="194">
        <f t="shared" si="9"/>
        <v>0.53027899999999994</v>
      </c>
      <c r="ET7" s="192">
        <f>ET8+ET14+ET15+ET16</f>
        <v>78.817586000000006</v>
      </c>
      <c r="EU7" s="193">
        <f>EU8+EU14+EU15+EU16</f>
        <v>65.982797000000005</v>
      </c>
      <c r="EV7" s="193">
        <f>EV8+EV14+EV15+EV16</f>
        <v>0</v>
      </c>
      <c r="EW7" s="193">
        <f>EW8+EW14+EW15+EW16</f>
        <v>59.047200000000004</v>
      </c>
      <c r="EX7" s="194">
        <f>EX8+EX14+EX15+EX16</f>
        <v>0.54033699999999996</v>
      </c>
    </row>
    <row r="8" spans="1:154">
      <c r="A8" s="38" t="s">
        <v>21</v>
      </c>
      <c r="B8" s="28" t="s">
        <v>22</v>
      </c>
      <c r="C8" s="29" t="s">
        <v>23</v>
      </c>
      <c r="D8" s="30" t="s">
        <v>152</v>
      </c>
      <c r="E8" s="157"/>
      <c r="F8" s="32">
        <f>F10+F11+F12+F13</f>
        <v>0</v>
      </c>
      <c r="G8" s="32">
        <f>G10+G11+G12+G13</f>
        <v>0</v>
      </c>
      <c r="H8" s="32">
        <f>H10+H11+H12+H13</f>
        <v>35038.762999999999</v>
      </c>
      <c r="I8" s="33">
        <f>I10+I11+I12+I13</f>
        <v>475.03</v>
      </c>
      <c r="J8" s="157"/>
      <c r="K8" s="32">
        <f>K10+K11+K12+K13</f>
        <v>0</v>
      </c>
      <c r="L8" s="32">
        <f>L10+L11+L12+L13</f>
        <v>0</v>
      </c>
      <c r="M8" s="32">
        <f>M10+M11+M12+M13</f>
        <v>31885.050999999999</v>
      </c>
      <c r="N8" s="33">
        <f>N10+N11+N12+N13</f>
        <v>443.79399999999998</v>
      </c>
      <c r="O8" s="157"/>
      <c r="P8" s="32">
        <f>P10+P11+P12+P13</f>
        <v>0</v>
      </c>
      <c r="Q8" s="32">
        <f>Q10+Q11+Q12+Q13</f>
        <v>0</v>
      </c>
      <c r="R8" s="32">
        <f>R10+R11+R12+R13</f>
        <v>34539.707999999999</v>
      </c>
      <c r="S8" s="33">
        <f>S10+S11+S12+S13</f>
        <v>476.88799999999998</v>
      </c>
      <c r="T8" s="157"/>
      <c r="U8" s="32">
        <f>U10+U11+U12+U13</f>
        <v>0</v>
      </c>
      <c r="V8" s="32">
        <f>V10+V11+V12+V13</f>
        <v>0</v>
      </c>
      <c r="W8" s="32">
        <f>W10+W11+W12+W13</f>
        <v>101463.522</v>
      </c>
      <c r="X8" s="33">
        <f>X10+X11+X12+X13</f>
        <v>1395.712</v>
      </c>
      <c r="Y8" s="157"/>
      <c r="Z8" s="34">
        <f>Z10+Z11+Z12+Z13</f>
        <v>0</v>
      </c>
      <c r="AA8" s="34">
        <f>AA10+AA11+AA12+AA13</f>
        <v>0</v>
      </c>
      <c r="AB8" s="34">
        <f>AB10+AB11+AB12+AB13</f>
        <v>31632.013999999999</v>
      </c>
      <c r="AC8" s="35">
        <f>AC10+AC11+AC12+AC13</f>
        <v>468.459</v>
      </c>
      <c r="AD8" s="157"/>
      <c r="AE8" s="32">
        <f>AE10+AE11+AE12+AE13</f>
        <v>0</v>
      </c>
      <c r="AF8" s="32">
        <f>AF10+AF11+AF12+AF13</f>
        <v>0</v>
      </c>
      <c r="AG8" s="32">
        <f>AG10+AG11+AG12+AG13</f>
        <v>30620.596000000001</v>
      </c>
      <c r="AH8" s="33">
        <f>AH10+AH11+AH12+AH13</f>
        <v>391.58800000000002</v>
      </c>
      <c r="AI8" s="157"/>
      <c r="AJ8" s="32">
        <f>AJ10+AJ11+AJ12+AJ13</f>
        <v>0</v>
      </c>
      <c r="AK8" s="32">
        <f>AK10+AK11+AK12+AK13</f>
        <v>0</v>
      </c>
      <c r="AL8" s="34">
        <f>AL10+AL11+AL12+AL13</f>
        <v>29333.06</v>
      </c>
      <c r="AM8" s="33">
        <f>AM10+AM11+AM12+AM13</f>
        <v>338.64699999999999</v>
      </c>
      <c r="AN8" s="157"/>
      <c r="AO8" s="32">
        <f>AO10+AO11+AO12+AO13</f>
        <v>0</v>
      </c>
      <c r="AP8" s="32">
        <f>AP10+AP11+AP12+AP13</f>
        <v>0</v>
      </c>
      <c r="AQ8" s="32">
        <f>AQ10+AQ11+AQ12+AQ13</f>
        <v>91585.67</v>
      </c>
      <c r="AR8" s="33">
        <f>AR10+AR11+AR12+AR13</f>
        <v>1198.694</v>
      </c>
      <c r="AS8" s="157"/>
      <c r="AT8" s="32">
        <f t="shared" ref="AT8:BB8" si="10">AT10+AT11+AT12+AT13</f>
        <v>0</v>
      </c>
      <c r="AU8" s="32">
        <f t="shared" si="10"/>
        <v>0</v>
      </c>
      <c r="AV8" s="32">
        <f t="shared" si="10"/>
        <v>31671.370999999999</v>
      </c>
      <c r="AW8" s="33">
        <f t="shared" si="10"/>
        <v>374.44900000000001</v>
      </c>
      <c r="AX8" s="157"/>
      <c r="AY8" s="32">
        <f t="shared" si="10"/>
        <v>0</v>
      </c>
      <c r="AZ8" s="32">
        <f t="shared" si="10"/>
        <v>0</v>
      </c>
      <c r="BA8" s="32">
        <f t="shared" si="10"/>
        <v>28158.898000000001</v>
      </c>
      <c r="BB8" s="33">
        <f t="shared" si="10"/>
        <v>425.964</v>
      </c>
      <c r="BC8" s="157"/>
      <c r="BD8" s="32">
        <f>BD10+BD11+BD12+BD13</f>
        <v>0</v>
      </c>
      <c r="BE8" s="32">
        <f>BE10+BE11+BE12+BE13</f>
        <v>0</v>
      </c>
      <c r="BF8" s="32">
        <f>BF10+BF11+BF12+BF13</f>
        <v>28878.585999999999</v>
      </c>
      <c r="BG8" s="33">
        <f>BG10+BG11+BG12+BG13</f>
        <v>419.84699999999998</v>
      </c>
      <c r="BH8" s="157"/>
      <c r="BI8" s="32">
        <f>BI10+BI11+BI12+BI13</f>
        <v>0</v>
      </c>
      <c r="BJ8" s="32">
        <f>BJ10+BJ11+BJ12+BJ13</f>
        <v>0</v>
      </c>
      <c r="BK8" s="32">
        <f>BK10+BK11+BK12+BK13</f>
        <v>33991.048999999999</v>
      </c>
      <c r="BL8" s="33">
        <f>BL10+BL11+BL12+BL13</f>
        <v>409.48</v>
      </c>
      <c r="BM8" s="157"/>
      <c r="BN8" s="32">
        <f>BN10+BN11+BN12+BN13</f>
        <v>0</v>
      </c>
      <c r="BO8" s="32">
        <f>BO10+BO11+BO12+BO13</f>
        <v>0</v>
      </c>
      <c r="BP8" s="32">
        <f>BP10+BP11+BP12+BP13</f>
        <v>33377.999000000003</v>
      </c>
      <c r="BQ8" s="33">
        <f>BQ10+BQ11+BQ12+BQ13</f>
        <v>415.91300000000001</v>
      </c>
      <c r="BR8" s="157"/>
      <c r="BS8" s="32">
        <f>BS10+BS11+BS12+BS13</f>
        <v>0</v>
      </c>
      <c r="BT8" s="32">
        <f>BT10+BT11+BT12+BT13</f>
        <v>0</v>
      </c>
      <c r="BU8" s="32">
        <f>BU10+BU11+BU12+BU13</f>
        <v>36025.222000000002</v>
      </c>
      <c r="BV8" s="33">
        <f>BV10+BV11+BV12+BV13</f>
        <v>450.053</v>
      </c>
      <c r="BW8" s="157"/>
      <c r="BX8" s="32">
        <f>BX10+BX11+BX12+BX13</f>
        <v>0</v>
      </c>
      <c r="BY8" s="32">
        <f>BY10+BY11+BY12+BY13</f>
        <v>0</v>
      </c>
      <c r="BZ8" s="32">
        <f>BZ10+BZ11+BZ12+BZ13</f>
        <v>385152.31699999992</v>
      </c>
      <c r="CA8" s="33">
        <f>CA10+CA11+CA12+CA13</f>
        <v>5090.1120000000001</v>
      </c>
      <c r="CB8" s="37"/>
      <c r="CC8" s="32">
        <f>CC10+CC11+CC12+CC13</f>
        <v>0</v>
      </c>
      <c r="CD8" s="32">
        <f>CD10+CD11+CD12+CD13</f>
        <v>0</v>
      </c>
      <c r="CE8" s="32">
        <f>CE10+CE11+CE12+CE13</f>
        <v>0</v>
      </c>
      <c r="CF8" s="33">
        <f>CF10+CF11+CF12+CF13</f>
        <v>0</v>
      </c>
      <c r="CG8" s="37"/>
      <c r="CH8" s="32">
        <f>CH10+CH11+CH12+CH13</f>
        <v>0</v>
      </c>
      <c r="CI8" s="32">
        <f>CI10+CI11+CI12+CI13</f>
        <v>0</v>
      </c>
      <c r="CJ8" s="32">
        <f>CJ10+CJ11+CJ12+CJ13</f>
        <v>0</v>
      </c>
      <c r="CK8" s="33">
        <f>CK10+CK11+CK12+CK13</f>
        <v>0</v>
      </c>
      <c r="CL8" s="157"/>
      <c r="CM8" s="32">
        <f>CM10+CM11+CM12+CM13</f>
        <v>0</v>
      </c>
      <c r="CN8" s="32">
        <f>CN10+CN11+CN12+CN13</f>
        <v>0</v>
      </c>
      <c r="CO8" s="221">
        <f>CO10+CO11+CO12+CO13</f>
        <v>62.192704999999997</v>
      </c>
      <c r="CP8" s="194">
        <f>CP10+CP11+CP12+CP13</f>
        <v>0.50171900000000003</v>
      </c>
      <c r="CQ8" s="157"/>
      <c r="CR8" s="32">
        <f>CR10+CR11+CR12+CR13</f>
        <v>0</v>
      </c>
      <c r="CS8" s="32">
        <f>CS10+CS11+CS12+CS13</f>
        <v>0</v>
      </c>
      <c r="CT8" s="32">
        <f>CT10+CT11+CT12+CT13</f>
        <v>60.691721999999999</v>
      </c>
      <c r="CU8" s="33">
        <f>CU10+CU11+CU12+CU13</f>
        <v>0.511374</v>
      </c>
      <c r="CV8" s="157"/>
      <c r="CW8" s="32">
        <f>CW10+CW11+CW12+CW13</f>
        <v>0</v>
      </c>
      <c r="CX8" s="32">
        <f>CX10+CX11+CX12+CX13</f>
        <v>0</v>
      </c>
      <c r="CY8" s="32">
        <f>CY10+CY11+CY12+CY13</f>
        <v>60.918008</v>
      </c>
      <c r="CZ8" s="33">
        <f>CZ10+CZ11+CZ12+CZ13</f>
        <v>0.51147100000000001</v>
      </c>
      <c r="DA8" s="157"/>
      <c r="DB8" s="32">
        <f>DB10+DB11+DB12+DB13</f>
        <v>0</v>
      </c>
      <c r="DC8" s="32">
        <f>DC10+DC11+DC12+DC13</f>
        <v>0</v>
      </c>
      <c r="DD8" s="32">
        <f>DD10+DD11+DD12+DD13</f>
        <v>58.501600000000003</v>
      </c>
      <c r="DE8" s="33">
        <f>DE10+DE11+DE12+DE13</f>
        <v>0.51200000000000001</v>
      </c>
      <c r="DF8" s="157"/>
      <c r="DG8" s="32">
        <f>DG10+DG11+DG12+DG13</f>
        <v>0</v>
      </c>
      <c r="DH8" s="32">
        <f>DH10+DH11+DH12+DH13</f>
        <v>0</v>
      </c>
      <c r="DI8" s="32">
        <f>DI10+DI11+DI12+DI13</f>
        <v>54.964500000000001</v>
      </c>
      <c r="DJ8" s="185">
        <f>DJ10+DJ11+DJ12+DJ13</f>
        <v>0.51370000000000005</v>
      </c>
      <c r="DK8" s="157"/>
      <c r="DL8" s="32">
        <f>DL10+DL11+DL12+DL13</f>
        <v>0</v>
      </c>
      <c r="DM8" s="32">
        <f>DM10+DM11+DM12+DM13</f>
        <v>0</v>
      </c>
      <c r="DN8" s="32">
        <f>DN10+DN11+DN12+DN13</f>
        <v>55.4923</v>
      </c>
      <c r="DO8" s="185">
        <f>DO10+DO11+DO12+DO13</f>
        <v>0.51290000000000002</v>
      </c>
      <c r="DP8" s="192"/>
      <c r="DQ8" s="193">
        <f>DQ10+DQ11+DQ12+DQ13</f>
        <v>0</v>
      </c>
      <c r="DR8" s="193">
        <f>DR10+DR11+DR12+DR13</f>
        <v>0</v>
      </c>
      <c r="DS8" s="193">
        <f>DS10+DS11+DS12+DS13</f>
        <v>56.487132000000003</v>
      </c>
      <c r="DT8" s="194">
        <f>DT10+DT11+DT12+DT13</f>
        <v>0.51233099999999998</v>
      </c>
      <c r="DU8" s="192"/>
      <c r="DV8" s="193">
        <f>DV10+DV11+DV12+DV13</f>
        <v>0</v>
      </c>
      <c r="DW8" s="193">
        <f>DW10+DW11+DW12+DW13</f>
        <v>0</v>
      </c>
      <c r="DX8" s="193">
        <f>DX10+DX11+DX12+DX13</f>
        <v>54.287770000000002</v>
      </c>
      <c r="DY8" s="194">
        <f>DY10+DY11+DY12+DY13</f>
        <v>0.50422699999999998</v>
      </c>
      <c r="DZ8" s="192"/>
      <c r="EA8" s="193">
        <f>EA10+EA11+EA12+EA13</f>
        <v>0</v>
      </c>
      <c r="EB8" s="193">
        <f>EB10+EB11+EB12+EB13</f>
        <v>0</v>
      </c>
      <c r="EC8" s="193">
        <f>EC10+EC11+EC12+EC13</f>
        <v>56.101460000000003</v>
      </c>
      <c r="ED8" s="194">
        <f>ED10+ED11+ED12+ED13</f>
        <v>0.503996</v>
      </c>
      <c r="EE8" s="192"/>
      <c r="EF8" s="193">
        <f>EF10+EF11+EF12+EF13</f>
        <v>0</v>
      </c>
      <c r="EG8" s="193">
        <f>EG10+EG11+EG12+EG13</f>
        <v>0</v>
      </c>
      <c r="EH8" s="193">
        <f>EH10+EH11+EH12+EH13</f>
        <v>46.139254999999999</v>
      </c>
      <c r="EI8" s="194">
        <f>EI10+EI11+EI12+EI13</f>
        <v>0.50640099999999999</v>
      </c>
      <c r="EJ8" s="192"/>
      <c r="EK8" s="193">
        <f>EK10+EK11+EK12+EK13</f>
        <v>0</v>
      </c>
      <c r="EL8" s="193">
        <f>EL10+EL11+EL12+EL13</f>
        <v>0</v>
      </c>
      <c r="EM8" s="193">
        <f>EM10+EM11+EM12+EM13</f>
        <v>48.057101000000003</v>
      </c>
      <c r="EN8" s="194">
        <f>EN10+EN11+EN12+EN13</f>
        <v>0.50596099999999999</v>
      </c>
      <c r="EO8" s="192"/>
      <c r="EP8" s="193">
        <f>EP10+EP11+EP12+EP13</f>
        <v>0</v>
      </c>
      <c r="EQ8" s="193">
        <f>EQ10+EQ11+EQ12+EQ13</f>
        <v>0</v>
      </c>
      <c r="ER8" s="193">
        <f>ER10+ER11+ER12+ER13</f>
        <v>50.944851</v>
      </c>
      <c r="ES8" s="194">
        <f>ES10+ES11+ES12+ES13</f>
        <v>0.50502999999999998</v>
      </c>
      <c r="ET8" s="192"/>
      <c r="EU8" s="193">
        <f>EU10+EU11+EU12+EU13</f>
        <v>0</v>
      </c>
      <c r="EV8" s="193">
        <f>EV10+EV11+EV12+EV13</f>
        <v>0</v>
      </c>
      <c r="EW8" s="193">
        <f>EW10+EW11+EW12+EW13</f>
        <v>46.237803</v>
      </c>
      <c r="EX8" s="194">
        <f>EX10+EX11+EX12+EX13</f>
        <v>0.51494499999999999</v>
      </c>
    </row>
    <row r="9" spans="1:154">
      <c r="A9" s="38"/>
      <c r="B9" s="28" t="s">
        <v>24</v>
      </c>
      <c r="C9" s="29"/>
      <c r="D9" s="30"/>
      <c r="E9" s="158"/>
      <c r="F9" s="162"/>
      <c r="G9" s="162"/>
      <c r="H9" s="162"/>
      <c r="I9" s="163"/>
      <c r="J9" s="158"/>
      <c r="K9" s="162"/>
      <c r="L9" s="162"/>
      <c r="M9" s="162"/>
      <c r="N9" s="163"/>
      <c r="O9" s="158"/>
      <c r="P9" s="162"/>
      <c r="Q9" s="162"/>
      <c r="R9" s="162"/>
      <c r="S9" s="163"/>
      <c r="T9" s="158"/>
      <c r="U9" s="167"/>
      <c r="V9" s="162"/>
      <c r="W9" s="162"/>
      <c r="X9" s="167"/>
      <c r="Y9" s="158"/>
      <c r="Z9" s="162"/>
      <c r="AA9" s="162"/>
      <c r="AB9" s="162"/>
      <c r="AC9" s="166"/>
      <c r="AD9" s="158"/>
      <c r="AE9" s="162"/>
      <c r="AF9" s="162"/>
      <c r="AG9" s="162"/>
      <c r="AH9" s="163"/>
      <c r="AI9" s="158"/>
      <c r="AJ9" s="162"/>
      <c r="AK9" s="162"/>
      <c r="AL9" s="165"/>
      <c r="AM9" s="163"/>
      <c r="AN9" s="158"/>
      <c r="AO9" s="112"/>
      <c r="AP9" s="112"/>
      <c r="AQ9" s="112"/>
      <c r="AR9" s="114"/>
      <c r="AS9" s="158"/>
      <c r="AT9" s="112"/>
      <c r="AU9" s="112"/>
      <c r="AV9" s="112"/>
      <c r="AW9" s="114"/>
      <c r="AX9" s="158"/>
      <c r="AY9" s="112"/>
      <c r="AZ9" s="112"/>
      <c r="BA9" s="112"/>
      <c r="BB9" s="114"/>
      <c r="BC9" s="158"/>
      <c r="BD9" s="112"/>
      <c r="BE9" s="112"/>
      <c r="BF9" s="112"/>
      <c r="BG9" s="114"/>
      <c r="BH9" s="158"/>
      <c r="BI9" s="112"/>
      <c r="BJ9" s="112"/>
      <c r="BK9" s="112"/>
      <c r="BL9" s="114"/>
      <c r="BM9" s="158"/>
      <c r="BN9" s="112"/>
      <c r="BO9" s="112"/>
      <c r="BP9" s="112"/>
      <c r="BQ9" s="114"/>
      <c r="BR9" s="158"/>
      <c r="BS9" s="112"/>
      <c r="BT9" s="112"/>
      <c r="BU9" s="112"/>
      <c r="BV9" s="114"/>
      <c r="BW9" s="158"/>
      <c r="BX9" s="39"/>
      <c r="BY9" s="39"/>
      <c r="BZ9" s="39"/>
      <c r="CA9" s="40"/>
      <c r="CB9" s="38"/>
      <c r="CC9" s="39"/>
      <c r="CD9" s="39"/>
      <c r="CE9" s="39"/>
      <c r="CF9" s="40"/>
      <c r="CG9" s="38"/>
      <c r="CH9" s="39"/>
      <c r="CI9" s="39"/>
      <c r="CJ9" s="39"/>
      <c r="CK9" s="40"/>
      <c r="CL9" s="158"/>
      <c r="CM9" s="39"/>
      <c r="CN9" s="39"/>
      <c r="CO9" s="39"/>
      <c r="CP9" s="40"/>
      <c r="CQ9" s="158"/>
      <c r="CR9" s="39"/>
      <c r="CS9" s="39"/>
      <c r="CT9" s="39"/>
      <c r="CU9" s="40"/>
      <c r="CV9" s="158"/>
      <c r="CW9" s="39"/>
      <c r="CX9" s="39"/>
      <c r="CY9" s="39"/>
      <c r="CZ9" s="40"/>
      <c r="DA9" s="158"/>
      <c r="DB9" s="39"/>
      <c r="DC9" s="39"/>
      <c r="DD9" s="39"/>
      <c r="DE9" s="40"/>
      <c r="DF9" s="158"/>
      <c r="DG9" s="39"/>
      <c r="DH9" s="39"/>
      <c r="DI9" s="39"/>
      <c r="DJ9" s="40"/>
      <c r="DK9" s="158"/>
      <c r="DL9" s="39"/>
      <c r="DM9" s="39"/>
      <c r="DN9" s="39"/>
      <c r="DO9" s="40"/>
      <c r="DP9" s="195"/>
      <c r="DQ9" s="196"/>
      <c r="DR9" s="196"/>
      <c r="DS9" s="196"/>
      <c r="DT9" s="197"/>
      <c r="DU9" s="195"/>
      <c r="DV9" s="196"/>
      <c r="DW9" s="196"/>
      <c r="DX9" s="196"/>
      <c r="DY9" s="197"/>
      <c r="DZ9" s="195"/>
      <c r="EA9" s="196"/>
      <c r="EB9" s="196"/>
      <c r="EC9" s="196"/>
      <c r="ED9" s="197"/>
      <c r="EE9" s="195"/>
      <c r="EF9" s="196"/>
      <c r="EG9" s="196"/>
      <c r="EH9" s="196"/>
      <c r="EI9" s="197"/>
      <c r="EJ9" s="195"/>
      <c r="EK9" s="196"/>
      <c r="EL9" s="196"/>
      <c r="EM9" s="196"/>
      <c r="EN9" s="197"/>
      <c r="EO9" s="195"/>
      <c r="EP9" s="196"/>
      <c r="EQ9" s="196"/>
      <c r="ER9" s="196"/>
      <c r="ES9" s="197"/>
      <c r="ET9" s="195"/>
      <c r="EU9" s="196"/>
      <c r="EV9" s="196"/>
      <c r="EW9" s="196"/>
      <c r="EX9" s="197"/>
    </row>
    <row r="10" spans="1:154">
      <c r="A10" s="38"/>
      <c r="B10" s="28" t="s">
        <v>25</v>
      </c>
      <c r="C10" s="29" t="s">
        <v>26</v>
      </c>
      <c r="D10" s="30" t="s">
        <v>152</v>
      </c>
      <c r="E10" s="159"/>
      <c r="F10" s="42"/>
      <c r="G10" s="42"/>
      <c r="H10" s="42"/>
      <c r="I10" s="43"/>
      <c r="J10" s="159"/>
      <c r="K10" s="42"/>
      <c r="L10" s="42"/>
      <c r="M10" s="42"/>
      <c r="N10" s="43"/>
      <c r="O10" s="159"/>
      <c r="P10" s="42"/>
      <c r="Q10" s="42"/>
      <c r="R10" s="42"/>
      <c r="S10" s="43"/>
      <c r="T10" s="159"/>
      <c r="U10" s="44"/>
      <c r="V10" s="42"/>
      <c r="W10" s="42"/>
      <c r="X10" s="44"/>
      <c r="Y10" s="159"/>
      <c r="Z10" s="42"/>
      <c r="AA10" s="42"/>
      <c r="AB10" s="42"/>
      <c r="AC10" s="45"/>
      <c r="AD10" s="159"/>
      <c r="AE10" s="42"/>
      <c r="AF10" s="42"/>
      <c r="AG10" s="42"/>
      <c r="AH10" s="43"/>
      <c r="AI10" s="159"/>
      <c r="AJ10" s="42"/>
      <c r="AK10" s="42"/>
      <c r="AL10" s="46"/>
      <c r="AM10" s="43"/>
      <c r="AN10" s="159"/>
      <c r="AO10" s="47"/>
      <c r="AP10" s="47"/>
      <c r="AQ10" s="47"/>
      <c r="AR10" s="48"/>
      <c r="AS10" s="159"/>
      <c r="AT10" s="47"/>
      <c r="AU10" s="47"/>
      <c r="AV10" s="47"/>
      <c r="AW10" s="48"/>
      <c r="AX10" s="159"/>
      <c r="AY10" s="47"/>
      <c r="AZ10" s="47"/>
      <c r="BA10" s="47"/>
      <c r="BB10" s="48"/>
      <c r="BC10" s="159"/>
      <c r="BD10" s="47"/>
      <c r="BE10" s="47"/>
      <c r="BF10" s="47"/>
      <c r="BG10" s="48"/>
      <c r="BH10" s="159"/>
      <c r="BI10" s="47"/>
      <c r="BJ10" s="47"/>
      <c r="BK10" s="47"/>
      <c r="BL10" s="48"/>
      <c r="BM10" s="159"/>
      <c r="BN10" s="47"/>
      <c r="BO10" s="47"/>
      <c r="BP10" s="47"/>
      <c r="BQ10" s="48"/>
      <c r="BR10" s="159"/>
      <c r="BS10" s="47"/>
      <c r="BT10" s="47"/>
      <c r="BU10" s="47"/>
      <c r="BV10" s="48"/>
      <c r="BW10" s="159"/>
      <c r="BX10" s="47"/>
      <c r="BY10" s="47"/>
      <c r="BZ10" s="47"/>
      <c r="CA10" s="48"/>
      <c r="CB10" s="41"/>
      <c r="CC10" s="49"/>
      <c r="CD10" s="49"/>
      <c r="CE10" s="49"/>
      <c r="CF10" s="50"/>
      <c r="CG10" s="41"/>
      <c r="CH10" s="49"/>
      <c r="CI10" s="49"/>
      <c r="CJ10" s="49"/>
      <c r="CK10" s="50"/>
      <c r="CL10" s="159"/>
      <c r="CM10" s="47"/>
      <c r="CN10" s="47"/>
      <c r="CO10" s="47"/>
      <c r="CP10" s="48"/>
      <c r="CQ10" s="159"/>
      <c r="CR10" s="47"/>
      <c r="CS10" s="47"/>
      <c r="CT10" s="47"/>
      <c r="CU10" s="48"/>
      <c r="CV10" s="159"/>
      <c r="CW10" s="47"/>
      <c r="CX10" s="47"/>
      <c r="CY10" s="47"/>
      <c r="CZ10" s="48"/>
      <c r="DA10" s="159"/>
      <c r="DB10" s="47"/>
      <c r="DC10" s="47"/>
      <c r="DD10" s="47"/>
      <c r="DE10" s="48"/>
      <c r="DF10" s="159"/>
      <c r="DG10" s="47"/>
      <c r="DH10" s="47"/>
      <c r="DI10" s="47"/>
      <c r="DJ10" s="48"/>
      <c r="DK10" s="159"/>
      <c r="DL10" s="47"/>
      <c r="DM10" s="47"/>
      <c r="DN10" s="47"/>
      <c r="DO10" s="48"/>
      <c r="DP10" s="195"/>
      <c r="DQ10" s="198"/>
      <c r="DR10" s="198"/>
      <c r="DS10" s="198"/>
      <c r="DT10" s="199"/>
      <c r="DU10" s="195"/>
      <c r="DV10" s="198"/>
      <c r="DW10" s="198"/>
      <c r="DX10" s="198"/>
      <c r="DY10" s="199"/>
      <c r="DZ10" s="195"/>
      <c r="EA10" s="198"/>
      <c r="EB10" s="198"/>
      <c r="EC10" s="198"/>
      <c r="ED10" s="199"/>
      <c r="EE10" s="195"/>
      <c r="EF10" s="198"/>
      <c r="EG10" s="198"/>
      <c r="EH10" s="198"/>
      <c r="EI10" s="199"/>
      <c r="EJ10" s="195"/>
      <c r="EK10" s="198"/>
      <c r="EL10" s="198"/>
      <c r="EM10" s="198"/>
      <c r="EN10" s="199"/>
      <c r="EO10" s="195"/>
      <c r="EP10" s="198"/>
      <c r="EQ10" s="198"/>
      <c r="ER10" s="198"/>
      <c r="ES10" s="199"/>
      <c r="ET10" s="195"/>
      <c r="EU10" s="198"/>
      <c r="EV10" s="198"/>
      <c r="EW10" s="198"/>
      <c r="EX10" s="199"/>
    </row>
    <row r="11" spans="1:154" s="66" customFormat="1">
      <c r="A11" s="54"/>
      <c r="B11" s="51" t="s">
        <v>13</v>
      </c>
      <c r="C11" s="52" t="s">
        <v>27</v>
      </c>
      <c r="D11" s="53" t="s">
        <v>152</v>
      </c>
      <c r="E11" s="158"/>
      <c r="F11" s="57"/>
      <c r="G11" s="57"/>
      <c r="H11" s="57">
        <v>35038.762999999999</v>
      </c>
      <c r="I11" s="59"/>
      <c r="J11" s="158"/>
      <c r="K11" s="57"/>
      <c r="L11" s="57"/>
      <c r="M11" s="57">
        <v>31885.050999999999</v>
      </c>
      <c r="N11" s="59"/>
      <c r="O11" s="158"/>
      <c r="P11" s="57"/>
      <c r="Q11" s="57"/>
      <c r="R11" s="57">
        <v>34539.707999999999</v>
      </c>
      <c r="S11" s="59"/>
      <c r="T11" s="158"/>
      <c r="U11" s="55"/>
      <c r="V11" s="55">
        <f>Q11+L11+G11</f>
        <v>0</v>
      </c>
      <c r="W11" s="55">
        <f>R11+M11+H11</f>
        <v>101463.522</v>
      </c>
      <c r="X11" s="56"/>
      <c r="Y11" s="158"/>
      <c r="Z11" s="57"/>
      <c r="AA11" s="57"/>
      <c r="AB11" s="57">
        <v>31632.013999999999</v>
      </c>
      <c r="AC11" s="58"/>
      <c r="AD11" s="158"/>
      <c r="AE11" s="57"/>
      <c r="AF11" s="57"/>
      <c r="AG11" s="57">
        <v>30620.596000000001</v>
      </c>
      <c r="AH11" s="59"/>
      <c r="AI11" s="158"/>
      <c r="AJ11" s="57"/>
      <c r="AK11" s="57"/>
      <c r="AL11" s="79">
        <v>29333.06</v>
      </c>
      <c r="AM11" s="59"/>
      <c r="AN11" s="158"/>
      <c r="AO11" s="62"/>
      <c r="AP11" s="62">
        <f>AK11+AF11+AA11</f>
        <v>0</v>
      </c>
      <c r="AQ11" s="62">
        <f>AL11+AG11+AB11</f>
        <v>91585.67</v>
      </c>
      <c r="AR11" s="63"/>
      <c r="AS11" s="158"/>
      <c r="AT11" s="62"/>
      <c r="AU11" s="62"/>
      <c r="AV11" s="62">
        <v>31671.370999999999</v>
      </c>
      <c r="AW11" s="63"/>
      <c r="AX11" s="158"/>
      <c r="AY11" s="62"/>
      <c r="AZ11" s="62"/>
      <c r="BA11" s="109">
        <v>28158.898000000001</v>
      </c>
      <c r="BB11" s="63"/>
      <c r="BC11" s="158"/>
      <c r="BD11" s="62"/>
      <c r="BE11" s="62"/>
      <c r="BF11" s="109">
        <v>28878.585999999999</v>
      </c>
      <c r="BG11" s="63"/>
      <c r="BH11" s="158"/>
      <c r="BI11" s="62"/>
      <c r="BJ11" s="62"/>
      <c r="BK11" s="109">
        <v>33991.048999999999</v>
      </c>
      <c r="BL11" s="63"/>
      <c r="BM11" s="158"/>
      <c r="BN11" s="62"/>
      <c r="BO11" s="62"/>
      <c r="BP11" s="109">
        <v>33377.999000000003</v>
      </c>
      <c r="BQ11" s="63"/>
      <c r="BR11" s="158"/>
      <c r="BS11" s="62"/>
      <c r="BT11" s="62"/>
      <c r="BU11" s="109">
        <v>36025.222000000002</v>
      </c>
      <c r="BV11" s="63"/>
      <c r="BW11" s="158"/>
      <c r="BX11" s="62"/>
      <c r="BY11" s="109"/>
      <c r="BZ11" s="109">
        <f>BU11+BP11+BK11+BF11+BA11+AV11+AL11+AG11+AB11+R11+M11+H11</f>
        <v>385152.31699999992</v>
      </c>
      <c r="CA11" s="63"/>
      <c r="CB11" s="54"/>
      <c r="CC11" s="60"/>
      <c r="CD11" s="65"/>
      <c r="CE11" s="65"/>
      <c r="CF11" s="61"/>
      <c r="CG11" s="54"/>
      <c r="CH11" s="60"/>
      <c r="CI11" s="65"/>
      <c r="CJ11" s="65"/>
      <c r="CK11" s="61"/>
      <c r="CL11" s="158"/>
      <c r="CM11" s="62"/>
      <c r="CN11" s="109"/>
      <c r="CO11" s="109">
        <v>62.192704999999997</v>
      </c>
      <c r="CP11" s="63"/>
      <c r="CQ11" s="158"/>
      <c r="CR11" s="62"/>
      <c r="CS11" s="109"/>
      <c r="CT11" s="200">
        <v>60.691721999999999</v>
      </c>
      <c r="CU11" s="63"/>
      <c r="CV11" s="158"/>
      <c r="CW11" s="62"/>
      <c r="CX11" s="109"/>
      <c r="CY11" s="200">
        <v>60.918008</v>
      </c>
      <c r="CZ11" s="63"/>
      <c r="DA11" s="158"/>
      <c r="DB11" s="62"/>
      <c r="DC11" s="109"/>
      <c r="DD11" s="109">
        <v>58.501600000000003</v>
      </c>
      <c r="DE11" s="63"/>
      <c r="DF11" s="158"/>
      <c r="DG11" s="229"/>
      <c r="DH11" s="229"/>
      <c r="DI11" s="229">
        <v>54.964500000000001</v>
      </c>
      <c r="DJ11" s="230"/>
      <c r="DK11" s="158"/>
      <c r="DL11" s="62"/>
      <c r="DM11" s="109"/>
      <c r="DN11" s="229">
        <v>55.4923</v>
      </c>
      <c r="DO11" s="63"/>
      <c r="DP11" s="195"/>
      <c r="DQ11" s="200"/>
      <c r="DR11" s="200"/>
      <c r="DS11" s="200">
        <v>56.487132000000003</v>
      </c>
      <c r="DT11" s="201"/>
      <c r="DU11" s="195"/>
      <c r="DV11" s="200"/>
      <c r="DW11" s="200"/>
      <c r="DX11" s="200">
        <v>54.287770000000002</v>
      </c>
      <c r="DY11" s="201"/>
      <c r="DZ11" s="195"/>
      <c r="EA11" s="200"/>
      <c r="EB11" s="200"/>
      <c r="EC11" s="200">
        <v>56.101460000000003</v>
      </c>
      <c r="ED11" s="201"/>
      <c r="EE11" s="195"/>
      <c r="EF11" s="200"/>
      <c r="EG11" s="200"/>
      <c r="EH11" s="200">
        <v>46.139254999999999</v>
      </c>
      <c r="EI11" s="201"/>
      <c r="EJ11" s="195"/>
      <c r="EK11" s="200"/>
      <c r="EL11" s="200"/>
      <c r="EM11" s="200">
        <v>48.057101000000003</v>
      </c>
      <c r="EN11" s="201"/>
      <c r="EO11" s="195"/>
      <c r="EP11" s="200"/>
      <c r="EQ11" s="200"/>
      <c r="ER11" s="200">
        <v>50.944851</v>
      </c>
      <c r="ES11" s="201"/>
      <c r="ET11" s="195"/>
      <c r="EU11" s="200"/>
      <c r="EV11" s="200"/>
      <c r="EW11" s="200">
        <v>46.237803</v>
      </c>
      <c r="EX11" s="201"/>
    </row>
    <row r="12" spans="1:154">
      <c r="A12" s="38"/>
      <c r="B12" s="28" t="s">
        <v>14</v>
      </c>
      <c r="C12" s="29" t="s">
        <v>28</v>
      </c>
      <c r="D12" s="30" t="s">
        <v>152</v>
      </c>
      <c r="E12" s="158"/>
      <c r="F12" s="57"/>
      <c r="G12" s="57"/>
      <c r="H12" s="57"/>
      <c r="I12" s="59"/>
      <c r="J12" s="158"/>
      <c r="K12" s="57"/>
      <c r="L12" s="57"/>
      <c r="M12" s="57"/>
      <c r="N12" s="59"/>
      <c r="O12" s="158"/>
      <c r="P12" s="57"/>
      <c r="Q12" s="57"/>
      <c r="R12" s="57"/>
      <c r="S12" s="59"/>
      <c r="T12" s="158"/>
      <c r="U12" s="56"/>
      <c r="V12" s="57"/>
      <c r="W12" s="57"/>
      <c r="X12" s="56"/>
      <c r="Y12" s="158"/>
      <c r="Z12" s="57"/>
      <c r="AA12" s="57"/>
      <c r="AB12" s="57"/>
      <c r="AC12" s="58"/>
      <c r="AD12" s="158"/>
      <c r="AE12" s="57"/>
      <c r="AF12" s="57"/>
      <c r="AG12" s="57"/>
      <c r="AH12" s="59"/>
      <c r="AI12" s="158"/>
      <c r="AJ12" s="57"/>
      <c r="AK12" s="57"/>
      <c r="AL12" s="57"/>
      <c r="AM12" s="59"/>
      <c r="AN12" s="158"/>
      <c r="AO12" s="62"/>
      <c r="AP12" s="62"/>
      <c r="AQ12" s="62"/>
      <c r="AR12" s="63"/>
      <c r="AS12" s="158"/>
      <c r="AT12" s="62"/>
      <c r="AU12" s="62"/>
      <c r="AV12" s="62"/>
      <c r="AW12" s="63"/>
      <c r="AX12" s="158"/>
      <c r="AY12" s="62"/>
      <c r="AZ12" s="62"/>
      <c r="BA12" s="62"/>
      <c r="BB12" s="63"/>
      <c r="BC12" s="158"/>
      <c r="BD12" s="62"/>
      <c r="BE12" s="62"/>
      <c r="BF12" s="62"/>
      <c r="BG12" s="63"/>
      <c r="BH12" s="158"/>
      <c r="BI12" s="62"/>
      <c r="BJ12" s="62"/>
      <c r="BK12" s="62"/>
      <c r="BL12" s="63"/>
      <c r="BM12" s="158"/>
      <c r="BN12" s="62"/>
      <c r="BO12" s="62"/>
      <c r="BP12" s="62"/>
      <c r="BQ12" s="63"/>
      <c r="BR12" s="158"/>
      <c r="BS12" s="62"/>
      <c r="BT12" s="62"/>
      <c r="BU12" s="62"/>
      <c r="BV12" s="63"/>
      <c r="BW12" s="158"/>
      <c r="BX12" s="62"/>
      <c r="BY12" s="62"/>
      <c r="BZ12" s="62"/>
      <c r="CA12" s="63"/>
      <c r="CB12" s="38"/>
      <c r="CC12" s="60"/>
      <c r="CD12" s="60"/>
      <c r="CE12" s="60"/>
      <c r="CF12" s="61"/>
      <c r="CG12" s="38"/>
      <c r="CH12" s="60"/>
      <c r="CI12" s="60"/>
      <c r="CJ12" s="60"/>
      <c r="CK12" s="61"/>
      <c r="CL12" s="158"/>
      <c r="CM12" s="62"/>
      <c r="CN12" s="62"/>
      <c r="CO12" s="62"/>
      <c r="CP12" s="63"/>
      <c r="CQ12" s="158"/>
      <c r="CR12" s="62"/>
      <c r="CS12" s="62"/>
      <c r="CT12" s="62"/>
      <c r="CU12" s="63"/>
      <c r="CV12" s="158"/>
      <c r="CW12" s="62"/>
      <c r="CX12" s="62"/>
      <c r="CY12" s="62"/>
      <c r="CZ12" s="63"/>
      <c r="DA12" s="158"/>
      <c r="DB12" s="62"/>
      <c r="DC12" s="62"/>
      <c r="DD12" s="62"/>
      <c r="DE12" s="63"/>
      <c r="DF12" s="158"/>
      <c r="DG12" s="229"/>
      <c r="DH12" s="229"/>
      <c r="DI12" s="229"/>
      <c r="DJ12" s="230"/>
      <c r="DK12" s="158"/>
      <c r="DL12" s="62"/>
      <c r="DM12" s="62"/>
      <c r="DN12" s="62"/>
      <c r="DO12" s="63"/>
      <c r="DP12" s="195"/>
      <c r="DQ12" s="200"/>
      <c r="DR12" s="200"/>
      <c r="DS12" s="200"/>
      <c r="DT12" s="201"/>
      <c r="DU12" s="195"/>
      <c r="DV12" s="200"/>
      <c r="DW12" s="200"/>
      <c r="DX12" s="200"/>
      <c r="DY12" s="201"/>
      <c r="DZ12" s="195"/>
      <c r="EA12" s="200"/>
      <c r="EB12" s="200"/>
      <c r="EC12" s="200"/>
      <c r="ED12" s="201"/>
      <c r="EE12" s="195"/>
      <c r="EF12" s="200"/>
      <c r="EG12" s="200"/>
      <c r="EH12" s="200"/>
      <c r="EI12" s="201"/>
      <c r="EJ12" s="195"/>
      <c r="EK12" s="200"/>
      <c r="EL12" s="200"/>
      <c r="EM12" s="200"/>
      <c r="EN12" s="201"/>
      <c r="EO12" s="195"/>
      <c r="EP12" s="200"/>
      <c r="EQ12" s="200"/>
      <c r="ER12" s="200"/>
      <c r="ES12" s="201"/>
      <c r="ET12" s="195"/>
      <c r="EU12" s="200"/>
      <c r="EV12" s="200"/>
      <c r="EW12" s="200"/>
      <c r="EX12" s="201"/>
    </row>
    <row r="13" spans="1:154" s="77" customFormat="1" ht="12">
      <c r="A13" s="73"/>
      <c r="B13" s="51" t="s">
        <v>15</v>
      </c>
      <c r="C13" s="51" t="s">
        <v>29</v>
      </c>
      <c r="D13" s="72" t="s">
        <v>152</v>
      </c>
      <c r="E13" s="160"/>
      <c r="F13" s="74"/>
      <c r="G13" s="74"/>
      <c r="H13" s="74"/>
      <c r="I13" s="156">
        <v>475.03</v>
      </c>
      <c r="J13" s="160"/>
      <c r="K13" s="74"/>
      <c r="L13" s="74"/>
      <c r="M13" s="74"/>
      <c r="N13" s="156">
        <v>443.79399999999998</v>
      </c>
      <c r="O13" s="160"/>
      <c r="P13" s="74"/>
      <c r="Q13" s="74"/>
      <c r="R13" s="74"/>
      <c r="S13" s="156">
        <v>476.88799999999998</v>
      </c>
      <c r="T13" s="160"/>
      <c r="U13" s="168"/>
      <c r="V13" s="169"/>
      <c r="W13" s="169"/>
      <c r="X13" s="170">
        <f>S13+N13+I13</f>
        <v>1395.712</v>
      </c>
      <c r="Y13" s="160"/>
      <c r="Z13" s="74"/>
      <c r="AA13" s="74"/>
      <c r="AB13" s="74"/>
      <c r="AC13" s="154">
        <v>468.459</v>
      </c>
      <c r="AD13" s="160"/>
      <c r="AE13" s="74"/>
      <c r="AF13" s="74"/>
      <c r="AG13" s="74"/>
      <c r="AH13" s="156">
        <v>391.58800000000002</v>
      </c>
      <c r="AI13" s="160"/>
      <c r="AJ13" s="74"/>
      <c r="AK13" s="74"/>
      <c r="AL13" s="74"/>
      <c r="AM13" s="156">
        <v>338.64699999999999</v>
      </c>
      <c r="AN13" s="160"/>
      <c r="AO13" s="76"/>
      <c r="AP13" s="76"/>
      <c r="AQ13" s="76"/>
      <c r="AR13" s="109">
        <f>AM13+AH13+AC13</f>
        <v>1198.694</v>
      </c>
      <c r="AS13" s="160"/>
      <c r="AT13" s="76"/>
      <c r="AU13" s="76"/>
      <c r="AV13" s="76"/>
      <c r="AW13" s="155">
        <v>374.44900000000001</v>
      </c>
      <c r="AX13" s="160"/>
      <c r="AY13" s="76"/>
      <c r="AZ13" s="76"/>
      <c r="BA13" s="76"/>
      <c r="BB13" s="155">
        <v>425.964</v>
      </c>
      <c r="BC13" s="160"/>
      <c r="BD13" s="76"/>
      <c r="BE13" s="76"/>
      <c r="BF13" s="76"/>
      <c r="BG13" s="155">
        <v>419.84699999999998</v>
      </c>
      <c r="BH13" s="160"/>
      <c r="BI13" s="76"/>
      <c r="BJ13" s="76"/>
      <c r="BK13" s="76"/>
      <c r="BL13" s="155">
        <v>409.48</v>
      </c>
      <c r="BM13" s="160"/>
      <c r="BN13" s="76"/>
      <c r="BO13" s="76"/>
      <c r="BP13" s="76"/>
      <c r="BQ13" s="155">
        <v>415.91300000000001</v>
      </c>
      <c r="BR13" s="160"/>
      <c r="BS13" s="76"/>
      <c r="BT13" s="76"/>
      <c r="BU13" s="76"/>
      <c r="BV13" s="155">
        <v>450.053</v>
      </c>
      <c r="BW13" s="160"/>
      <c r="BX13" s="76"/>
      <c r="BY13" s="76"/>
      <c r="BZ13" s="76"/>
      <c r="CA13" s="109">
        <f>BV13+BQ13+BL13+BG13+BB13+AW13+AM13+AH13+AC13+S13+N13+I13</f>
        <v>5090.1120000000001</v>
      </c>
      <c r="CB13" s="73"/>
      <c r="CC13" s="75"/>
      <c r="CD13" s="75"/>
      <c r="CE13" s="75"/>
      <c r="CF13" s="64"/>
      <c r="CG13" s="73"/>
      <c r="CH13" s="75"/>
      <c r="CI13" s="75"/>
      <c r="CJ13" s="75"/>
      <c r="CK13" s="64"/>
      <c r="CL13" s="160"/>
      <c r="CM13" s="76"/>
      <c r="CN13" s="76"/>
      <c r="CO13" s="76"/>
      <c r="CP13" s="200">
        <v>0.50171900000000003</v>
      </c>
      <c r="CQ13" s="160"/>
      <c r="CR13" s="76"/>
      <c r="CS13" s="76"/>
      <c r="CT13" s="76"/>
      <c r="CU13" s="200">
        <v>0.511374</v>
      </c>
      <c r="CV13" s="160"/>
      <c r="CW13" s="76"/>
      <c r="CX13" s="76"/>
      <c r="CY13" s="76"/>
      <c r="CZ13" s="200">
        <v>0.51147100000000001</v>
      </c>
      <c r="DA13" s="160"/>
      <c r="DB13" s="76"/>
      <c r="DC13" s="76"/>
      <c r="DD13" s="76"/>
      <c r="DE13" s="109">
        <v>0.51200000000000001</v>
      </c>
      <c r="DF13" s="160"/>
      <c r="DG13" s="231"/>
      <c r="DH13" s="231"/>
      <c r="DI13" s="231"/>
      <c r="DJ13" s="229">
        <v>0.51370000000000005</v>
      </c>
      <c r="DK13" s="160"/>
      <c r="DL13" s="76"/>
      <c r="DM13" s="76"/>
      <c r="DN13" s="76"/>
      <c r="DO13" s="229">
        <v>0.51290000000000002</v>
      </c>
      <c r="DP13" s="202"/>
      <c r="DQ13" s="203"/>
      <c r="DR13" s="203"/>
      <c r="DS13" s="203"/>
      <c r="DT13" s="200">
        <v>0.51233099999999998</v>
      </c>
      <c r="DU13" s="202"/>
      <c r="DV13" s="203"/>
      <c r="DW13" s="203"/>
      <c r="DX13" s="203"/>
      <c r="DY13" s="200">
        <v>0.50422699999999998</v>
      </c>
      <c r="DZ13" s="202"/>
      <c r="EA13" s="203"/>
      <c r="EB13" s="203"/>
      <c r="EC13" s="203"/>
      <c r="ED13" s="200">
        <v>0.503996</v>
      </c>
      <c r="EE13" s="202"/>
      <c r="EF13" s="203"/>
      <c r="EG13" s="203"/>
      <c r="EH13" s="203"/>
      <c r="EI13" s="200">
        <v>0.50640099999999999</v>
      </c>
      <c r="EJ13" s="202"/>
      <c r="EK13" s="203"/>
      <c r="EL13" s="203"/>
      <c r="EM13" s="203"/>
      <c r="EN13" s="200">
        <v>0.50596099999999999</v>
      </c>
      <c r="EO13" s="202"/>
      <c r="EP13" s="203"/>
      <c r="EQ13" s="203"/>
      <c r="ER13" s="203"/>
      <c r="ES13" s="200">
        <v>0.50502999999999998</v>
      </c>
      <c r="ET13" s="202"/>
      <c r="EU13" s="203"/>
      <c r="EV13" s="203"/>
      <c r="EW13" s="203"/>
      <c r="EX13" s="200">
        <v>0.51494499999999999</v>
      </c>
    </row>
    <row r="14" spans="1:154">
      <c r="A14" s="38" t="s">
        <v>30</v>
      </c>
      <c r="B14" s="28" t="s">
        <v>31</v>
      </c>
      <c r="C14" s="29" t="s">
        <v>32</v>
      </c>
      <c r="D14" s="30" t="s">
        <v>152</v>
      </c>
      <c r="E14" s="157">
        <f>SUM(F14:I14)</f>
        <v>0</v>
      </c>
      <c r="F14" s="57"/>
      <c r="G14" s="57"/>
      <c r="H14" s="57"/>
      <c r="I14" s="59"/>
      <c r="J14" s="157">
        <f>SUM(K14:N14)</f>
        <v>0</v>
      </c>
      <c r="K14" s="67"/>
      <c r="L14" s="67"/>
      <c r="M14" s="67"/>
      <c r="N14" s="68"/>
      <c r="O14" s="157">
        <f>SUM(P14:S14)</f>
        <v>0</v>
      </c>
      <c r="P14" s="67"/>
      <c r="Q14" s="67"/>
      <c r="R14" s="67"/>
      <c r="S14" s="68"/>
      <c r="T14" s="157">
        <f>SUM(U14:X14)</f>
        <v>0</v>
      </c>
      <c r="U14" s="56"/>
      <c r="V14" s="57"/>
      <c r="W14" s="57"/>
      <c r="X14" s="56"/>
      <c r="Y14" s="157">
        <f>SUM(Z14:AC14)</f>
        <v>0</v>
      </c>
      <c r="Z14" s="57"/>
      <c r="AA14" s="57"/>
      <c r="AB14" s="57"/>
      <c r="AC14" s="58"/>
      <c r="AD14" s="157">
        <f>SUM(AE14:AH14)</f>
        <v>0</v>
      </c>
      <c r="AE14" s="57"/>
      <c r="AF14" s="57"/>
      <c r="AG14" s="57"/>
      <c r="AH14" s="59"/>
      <c r="AI14" s="157">
        <f>SUM(AJ14:AM14)</f>
        <v>0</v>
      </c>
      <c r="AJ14" s="57"/>
      <c r="AK14" s="57"/>
      <c r="AL14" s="57"/>
      <c r="AM14" s="59"/>
      <c r="AN14" s="157"/>
      <c r="AO14" s="70"/>
      <c r="AP14" s="70"/>
      <c r="AQ14" s="70"/>
      <c r="AR14" s="71"/>
      <c r="AS14" s="157">
        <f>SUM(AT14:AW14)</f>
        <v>0</v>
      </c>
      <c r="AT14" s="70"/>
      <c r="AU14" s="70"/>
      <c r="AV14" s="70"/>
      <c r="AW14" s="71"/>
      <c r="AX14" s="157">
        <f>SUM(AY14:BB14)</f>
        <v>0</v>
      </c>
      <c r="AY14" s="62"/>
      <c r="AZ14" s="62"/>
      <c r="BA14" s="62"/>
      <c r="BB14" s="63"/>
      <c r="BC14" s="157">
        <f>SUM(BD14:BG14)</f>
        <v>0</v>
      </c>
      <c r="BD14" s="70"/>
      <c r="BE14" s="70"/>
      <c r="BF14" s="70"/>
      <c r="BG14" s="71"/>
      <c r="BH14" s="157">
        <f>SUM(BI14:BL14)</f>
        <v>0</v>
      </c>
      <c r="BI14" s="62"/>
      <c r="BJ14" s="62"/>
      <c r="BK14" s="62"/>
      <c r="BL14" s="63"/>
      <c r="BM14" s="157">
        <f>SUM(BN14:BQ14)</f>
        <v>0</v>
      </c>
      <c r="BN14" s="62"/>
      <c r="BO14" s="62"/>
      <c r="BP14" s="62"/>
      <c r="BQ14" s="63"/>
      <c r="BR14" s="157">
        <f>SUM(BS14:BV14)</f>
        <v>0</v>
      </c>
      <c r="BS14" s="62"/>
      <c r="BT14" s="62"/>
      <c r="BU14" s="62"/>
      <c r="BV14" s="63"/>
      <c r="BW14" s="157">
        <f>SUM(BX14:CA14)</f>
        <v>0</v>
      </c>
      <c r="BX14" s="62"/>
      <c r="BY14" s="62"/>
      <c r="BZ14" s="62"/>
      <c r="CA14" s="63"/>
      <c r="CB14" s="31"/>
      <c r="CC14" s="60"/>
      <c r="CD14" s="60"/>
      <c r="CE14" s="60"/>
      <c r="CF14" s="61"/>
      <c r="CG14" s="31"/>
      <c r="CH14" s="60"/>
      <c r="CI14" s="60"/>
      <c r="CJ14" s="60"/>
      <c r="CK14" s="61"/>
      <c r="CL14" s="157">
        <f>SUM(CM14:CP14)</f>
        <v>0</v>
      </c>
      <c r="CM14" s="62"/>
      <c r="CN14" s="62"/>
      <c r="CO14" s="62"/>
      <c r="CP14" s="63"/>
      <c r="CQ14" s="157">
        <f>SUM(CR14:CU14)</f>
        <v>0</v>
      </c>
      <c r="CR14" s="62"/>
      <c r="CS14" s="62"/>
      <c r="CT14" s="62"/>
      <c r="CU14" s="63"/>
      <c r="CV14" s="157">
        <f>SUM(CW14:CZ14)</f>
        <v>0</v>
      </c>
      <c r="CW14" s="62"/>
      <c r="CX14" s="62"/>
      <c r="CY14" s="62"/>
      <c r="CZ14" s="63"/>
      <c r="DA14" s="157">
        <f>SUM(DB14:DE14)</f>
        <v>0</v>
      </c>
      <c r="DB14" s="62"/>
      <c r="DC14" s="62"/>
      <c r="DD14" s="62"/>
      <c r="DE14" s="63"/>
      <c r="DF14" s="157">
        <f>SUM(DG14:DJ14)</f>
        <v>0</v>
      </c>
      <c r="DG14" s="229"/>
      <c r="DH14" s="229"/>
      <c r="DI14" s="229"/>
      <c r="DJ14" s="230"/>
      <c r="DK14" s="157">
        <f>SUM(DL14:DO14)</f>
        <v>0</v>
      </c>
      <c r="DL14" s="62"/>
      <c r="DM14" s="62"/>
      <c r="DN14" s="62"/>
      <c r="DO14" s="63"/>
      <c r="DP14" s="192"/>
      <c r="DQ14" s="200"/>
      <c r="DR14" s="200"/>
      <c r="DS14" s="200"/>
      <c r="DT14" s="201"/>
      <c r="DU14" s="192"/>
      <c r="DV14" s="200"/>
      <c r="DW14" s="200"/>
      <c r="DX14" s="200"/>
      <c r="DY14" s="201"/>
      <c r="DZ14" s="192"/>
      <c r="EA14" s="200"/>
      <c r="EB14" s="200"/>
      <c r="EC14" s="200"/>
      <c r="ED14" s="201"/>
      <c r="EE14" s="192"/>
      <c r="EF14" s="200"/>
      <c r="EG14" s="200"/>
      <c r="EH14" s="200"/>
      <c r="EI14" s="201"/>
      <c r="EJ14" s="192"/>
      <c r="EK14" s="200"/>
      <c r="EL14" s="200"/>
      <c r="EM14" s="200"/>
      <c r="EN14" s="201"/>
      <c r="EO14" s="192"/>
      <c r="EP14" s="200"/>
      <c r="EQ14" s="200"/>
      <c r="ER14" s="200"/>
      <c r="ES14" s="201"/>
      <c r="ET14" s="192"/>
      <c r="EU14" s="200"/>
      <c r="EV14" s="200"/>
      <c r="EW14" s="200"/>
      <c r="EX14" s="201"/>
    </row>
    <row r="15" spans="1:154" ht="22.5">
      <c r="A15" s="38" t="s">
        <v>33</v>
      </c>
      <c r="B15" s="28" t="s">
        <v>34</v>
      </c>
      <c r="C15" s="29" t="s">
        <v>35</v>
      </c>
      <c r="D15" s="30" t="s">
        <v>152</v>
      </c>
      <c r="E15" s="157">
        <f>SUM(F15:I15)</f>
        <v>0</v>
      </c>
      <c r="F15" s="57"/>
      <c r="G15" s="57"/>
      <c r="H15" s="57"/>
      <c r="I15" s="59"/>
      <c r="J15" s="157">
        <f>SUM(K15:N15)</f>
        <v>0</v>
      </c>
      <c r="K15" s="67"/>
      <c r="L15" s="67"/>
      <c r="M15" s="67"/>
      <c r="N15" s="68"/>
      <c r="O15" s="157">
        <f>SUM(P15:S15)</f>
        <v>0</v>
      </c>
      <c r="P15" s="67"/>
      <c r="Q15" s="67"/>
      <c r="R15" s="67"/>
      <c r="S15" s="68"/>
      <c r="T15" s="157">
        <f>SUM(U15:X15)</f>
        <v>0</v>
      </c>
      <c r="U15" s="69"/>
      <c r="V15" s="67"/>
      <c r="W15" s="67"/>
      <c r="X15" s="69"/>
      <c r="Y15" s="157">
        <f>SUM(Z15:AC15)</f>
        <v>0</v>
      </c>
      <c r="Z15" s="57"/>
      <c r="AA15" s="57"/>
      <c r="AB15" s="57"/>
      <c r="AC15" s="58"/>
      <c r="AD15" s="157">
        <f>SUM(AE15:AH15)</f>
        <v>0</v>
      </c>
      <c r="AE15" s="57"/>
      <c r="AF15" s="57"/>
      <c r="AG15" s="57"/>
      <c r="AH15" s="59"/>
      <c r="AI15" s="157">
        <f>SUM(AJ15:AM15)</f>
        <v>0</v>
      </c>
      <c r="AJ15" s="67"/>
      <c r="AK15" s="67"/>
      <c r="AL15" s="67"/>
      <c r="AM15" s="68"/>
      <c r="AN15" s="157"/>
      <c r="AO15" s="70"/>
      <c r="AP15" s="70"/>
      <c r="AQ15" s="70"/>
      <c r="AR15" s="71"/>
      <c r="AS15" s="157">
        <f>SUM(AT15:AW15)</f>
        <v>0</v>
      </c>
      <c r="AT15" s="70"/>
      <c r="AU15" s="70"/>
      <c r="AV15" s="70"/>
      <c r="AW15" s="71"/>
      <c r="AX15" s="157">
        <f>SUM(AY15:BB15)</f>
        <v>0</v>
      </c>
      <c r="AY15" s="70"/>
      <c r="AZ15" s="70"/>
      <c r="BA15" s="70"/>
      <c r="BB15" s="71"/>
      <c r="BC15" s="157">
        <f>SUM(BD15:BG15)</f>
        <v>0</v>
      </c>
      <c r="BD15" s="70"/>
      <c r="BE15" s="70"/>
      <c r="BF15" s="70"/>
      <c r="BG15" s="71"/>
      <c r="BH15" s="157">
        <f>SUM(BI15:BL15)</f>
        <v>0</v>
      </c>
      <c r="BI15" s="70"/>
      <c r="BJ15" s="70"/>
      <c r="BK15" s="70"/>
      <c r="BL15" s="71"/>
      <c r="BM15" s="157">
        <f>SUM(BN15:BQ15)</f>
        <v>0</v>
      </c>
      <c r="BN15" s="70"/>
      <c r="BO15" s="70"/>
      <c r="BP15" s="70"/>
      <c r="BQ15" s="71"/>
      <c r="BR15" s="157">
        <f>SUM(BS15:BV15)</f>
        <v>0</v>
      </c>
      <c r="BS15" s="62"/>
      <c r="BT15" s="62"/>
      <c r="BU15" s="62"/>
      <c r="BV15" s="63"/>
      <c r="BW15" s="157">
        <f>SUM(BX15:CA15)</f>
        <v>0</v>
      </c>
      <c r="BX15" s="62"/>
      <c r="BY15" s="62"/>
      <c r="BZ15" s="62"/>
      <c r="CA15" s="63"/>
      <c r="CB15" s="31"/>
      <c r="CC15" s="60"/>
      <c r="CD15" s="60"/>
      <c r="CE15" s="60"/>
      <c r="CF15" s="61"/>
      <c r="CG15" s="31"/>
      <c r="CH15" s="60"/>
      <c r="CI15" s="60"/>
      <c r="CJ15" s="60"/>
      <c r="CK15" s="61"/>
      <c r="CL15" s="157">
        <f>SUM(CM15:CP15)</f>
        <v>0</v>
      </c>
      <c r="CM15" s="62"/>
      <c r="CN15" s="62"/>
      <c r="CO15" s="62"/>
      <c r="CP15" s="63"/>
      <c r="CQ15" s="157">
        <f>SUM(CR15:CU15)</f>
        <v>0</v>
      </c>
      <c r="CR15" s="62"/>
      <c r="CS15" s="62"/>
      <c r="CT15" s="62"/>
      <c r="CU15" s="63"/>
      <c r="CV15" s="157">
        <f>SUM(CW15:CZ15)</f>
        <v>0</v>
      </c>
      <c r="CW15" s="62"/>
      <c r="CX15" s="62"/>
      <c r="CY15" s="62"/>
      <c r="CZ15" s="63"/>
      <c r="DA15" s="157">
        <f>SUM(DB15:DE15)</f>
        <v>0</v>
      </c>
      <c r="DB15" s="62"/>
      <c r="DC15" s="62"/>
      <c r="DD15" s="62"/>
      <c r="DE15" s="63"/>
      <c r="DF15" s="157">
        <f>SUM(DG15:DJ15)</f>
        <v>0</v>
      </c>
      <c r="DG15" s="229"/>
      <c r="DH15" s="229"/>
      <c r="DI15" s="229"/>
      <c r="DJ15" s="230"/>
      <c r="DK15" s="157">
        <f>SUM(DL15:DO15)</f>
        <v>0</v>
      </c>
      <c r="DL15" s="62"/>
      <c r="DM15" s="62"/>
      <c r="DN15" s="62"/>
      <c r="DO15" s="63"/>
      <c r="DP15" s="192"/>
      <c r="DQ15" s="200"/>
      <c r="DR15" s="200"/>
      <c r="DS15" s="200"/>
      <c r="DT15" s="201"/>
      <c r="DU15" s="192"/>
      <c r="DV15" s="200"/>
      <c r="DW15" s="200"/>
      <c r="DX15" s="200"/>
      <c r="DY15" s="201"/>
      <c r="DZ15" s="192"/>
      <c r="EA15" s="200"/>
      <c r="EB15" s="200"/>
      <c r="EC15" s="200"/>
      <c r="ED15" s="201"/>
      <c r="EE15" s="192"/>
      <c r="EF15" s="200"/>
      <c r="EG15" s="200"/>
      <c r="EH15" s="200"/>
      <c r="EI15" s="201"/>
      <c r="EJ15" s="192"/>
      <c r="EK15" s="200"/>
      <c r="EL15" s="200"/>
      <c r="EM15" s="200"/>
      <c r="EN15" s="201"/>
      <c r="EO15" s="192"/>
      <c r="EP15" s="200"/>
      <c r="EQ15" s="200"/>
      <c r="ER15" s="200"/>
      <c r="ES15" s="201"/>
      <c r="ET15" s="192"/>
      <c r="EU15" s="200"/>
      <c r="EV15" s="200"/>
      <c r="EW15" s="200"/>
      <c r="EX15" s="201"/>
    </row>
    <row r="16" spans="1:154" s="179" customFormat="1" ht="22.5">
      <c r="A16" s="173" t="s">
        <v>36</v>
      </c>
      <c r="B16" s="174" t="s">
        <v>37</v>
      </c>
      <c r="C16" s="175" t="s">
        <v>38</v>
      </c>
      <c r="D16" s="176" t="s">
        <v>152</v>
      </c>
      <c r="E16" s="161">
        <f>SUM(F16:I16)</f>
        <v>50947.377</v>
      </c>
      <c r="F16" s="79">
        <v>42906.559999999998</v>
      </c>
      <c r="G16" s="79"/>
      <c r="H16" s="79">
        <v>8021.0720000000001</v>
      </c>
      <c r="I16" s="164">
        <v>19.745000000000001</v>
      </c>
      <c r="J16" s="161">
        <f>SUM(K16:N16)</f>
        <v>46716.442000000003</v>
      </c>
      <c r="K16" s="81">
        <v>39594.991000000002</v>
      </c>
      <c r="L16" s="81"/>
      <c r="M16" s="81">
        <v>7106.2420000000002</v>
      </c>
      <c r="N16" s="82">
        <v>15.209</v>
      </c>
      <c r="O16" s="161">
        <f>SUM(P16:S16)</f>
        <v>50048.559000000001</v>
      </c>
      <c r="P16" s="81">
        <v>42682.546000000002</v>
      </c>
      <c r="Q16" s="81"/>
      <c r="R16" s="81">
        <v>7345.8990000000003</v>
      </c>
      <c r="S16" s="82">
        <v>20.114000000000001</v>
      </c>
      <c r="T16" s="161">
        <f>SUM(U16:X16)</f>
        <v>147712.378</v>
      </c>
      <c r="U16" s="177">
        <f>P16+K16+F16</f>
        <v>125184.09700000001</v>
      </c>
      <c r="V16" s="177">
        <f t="shared" ref="V16:X17" si="11">Q16+L16+G16</f>
        <v>0</v>
      </c>
      <c r="W16" s="177">
        <f t="shared" si="11"/>
        <v>22473.213</v>
      </c>
      <c r="X16" s="177">
        <f t="shared" si="11"/>
        <v>55.067999999999998</v>
      </c>
      <c r="Y16" s="161">
        <f>SUM(Z16:AC16)</f>
        <v>46083.585000000006</v>
      </c>
      <c r="Z16" s="79">
        <v>39627.088000000003</v>
      </c>
      <c r="AA16" s="79"/>
      <c r="AB16" s="79">
        <v>6432.9979999999996</v>
      </c>
      <c r="AC16" s="80">
        <v>23.498999999999999</v>
      </c>
      <c r="AD16" s="161">
        <f>SUM(AE16:AH16)</f>
        <v>44182.40600000001</v>
      </c>
      <c r="AE16" s="81">
        <v>38774.749000000003</v>
      </c>
      <c r="AF16" s="81"/>
      <c r="AG16" s="81">
        <v>5395.3190000000004</v>
      </c>
      <c r="AH16" s="82">
        <v>12.337999999999999</v>
      </c>
      <c r="AI16" s="161">
        <f>SUM(AJ16:AM16)</f>
        <v>42107.347999999991</v>
      </c>
      <c r="AJ16" s="81">
        <v>37203.392999999996</v>
      </c>
      <c r="AK16" s="81"/>
      <c r="AL16" s="81">
        <v>4886.5370000000003</v>
      </c>
      <c r="AM16" s="82">
        <v>17.417999999999999</v>
      </c>
      <c r="AN16" s="178">
        <f>AI16+AD16+Y16</f>
        <v>132373.33900000001</v>
      </c>
      <c r="AO16" s="84">
        <f>AJ16+AE16+Z16</f>
        <v>115605.23</v>
      </c>
      <c r="AP16" s="84"/>
      <c r="AQ16" s="84">
        <f>AL16+AG16+AB16</f>
        <v>16714.853999999999</v>
      </c>
      <c r="AR16" s="84">
        <f>AM16+AH16+AC16</f>
        <v>53.254999999999995</v>
      </c>
      <c r="AS16" s="161">
        <f>SUM(AT16:AW16)</f>
        <v>45739.748</v>
      </c>
      <c r="AT16" s="84">
        <v>39915.769</v>
      </c>
      <c r="AU16" s="84"/>
      <c r="AV16" s="84">
        <v>5814.4409999999998</v>
      </c>
      <c r="AW16" s="83">
        <v>9.5380000000000003</v>
      </c>
      <c r="AX16" s="161">
        <f>SUM(AY16:BB16)</f>
        <v>39891.540999999997</v>
      </c>
      <c r="AY16" s="84">
        <v>35110.377999999997</v>
      </c>
      <c r="AZ16" s="84"/>
      <c r="BA16" s="84">
        <v>4766.9530000000004</v>
      </c>
      <c r="BB16" s="83">
        <v>14.21</v>
      </c>
      <c r="BC16" s="161">
        <f>SUM(BD16:BG16)</f>
        <v>42641.686000000002</v>
      </c>
      <c r="BD16" s="84">
        <v>36486.317999999999</v>
      </c>
      <c r="BE16" s="84"/>
      <c r="BF16" s="84">
        <v>6139.3320000000003</v>
      </c>
      <c r="BG16" s="83">
        <v>16.036000000000001</v>
      </c>
      <c r="BH16" s="161">
        <f>SUM(BI16:BL16)</f>
        <v>49191.954000000005</v>
      </c>
      <c r="BI16" s="84">
        <v>42285.675000000003</v>
      </c>
      <c r="BJ16" s="84"/>
      <c r="BK16" s="84">
        <v>6889.4319999999998</v>
      </c>
      <c r="BL16" s="83">
        <v>16.847000000000001</v>
      </c>
      <c r="BM16" s="161">
        <f>SUM(BN16:BQ16)</f>
        <v>48604.784999999996</v>
      </c>
      <c r="BN16" s="84">
        <v>41717.39</v>
      </c>
      <c r="BO16" s="84"/>
      <c r="BP16" s="84">
        <v>6868.558</v>
      </c>
      <c r="BQ16" s="83">
        <v>18.837</v>
      </c>
      <c r="BR16" s="161">
        <f>SUM(BS16:BV16)</f>
        <v>51960.027000000002</v>
      </c>
      <c r="BS16" s="109">
        <v>44632.13</v>
      </c>
      <c r="BT16" s="109"/>
      <c r="BU16" s="109">
        <v>7308.12</v>
      </c>
      <c r="BV16" s="149">
        <v>19.777000000000001</v>
      </c>
      <c r="BW16" s="161">
        <f>SUM(BX16:CA16)</f>
        <v>558115.45799999998</v>
      </c>
      <c r="BX16" s="109">
        <f>BS16+BN16+BI16+BD16+AY16+AT16+AJ16+AE16+Z16+P16+K16+F16</f>
        <v>480936.98699999996</v>
      </c>
      <c r="BY16" s="109"/>
      <c r="BZ16" s="109">
        <f>BU16+BP16+BK16+BF16+BA16+AV16+AL16+AG16+AB16+R16+M16+H16</f>
        <v>76974.903000000006</v>
      </c>
      <c r="CA16" s="149">
        <f>BV16+BQ16+BL16+BG16+BB16+AW16+AM16+AH16+AC16+S16+N16+I16</f>
        <v>203.56800000000001</v>
      </c>
      <c r="CB16" s="85"/>
      <c r="CC16" s="65"/>
      <c r="CD16" s="65"/>
      <c r="CE16" s="65"/>
      <c r="CF16" s="65"/>
      <c r="CG16" s="85"/>
      <c r="CH16" s="65"/>
      <c r="CI16" s="65"/>
      <c r="CJ16" s="65"/>
      <c r="CK16" s="65"/>
      <c r="CL16" s="161">
        <f>SUM(CM16:CP16)</f>
        <v>95.217960000000005</v>
      </c>
      <c r="CM16" s="200">
        <v>81.563704999999999</v>
      </c>
      <c r="CN16" s="109"/>
      <c r="CO16" s="200">
        <v>13.625690000000001</v>
      </c>
      <c r="CP16" s="201">
        <v>2.8565E-2</v>
      </c>
      <c r="CQ16" s="225">
        <f>SUM(CR16:CU16)</f>
        <v>94.131360000000015</v>
      </c>
      <c r="CR16" s="200">
        <v>80.058722000000003</v>
      </c>
      <c r="CS16" s="109"/>
      <c r="CT16" s="200">
        <v>14.053812000000001</v>
      </c>
      <c r="CU16" s="201">
        <v>1.8825999999999999E-2</v>
      </c>
      <c r="CV16" s="192">
        <f>SUM(CW16:CZ16)</f>
        <v>93.641991999999988</v>
      </c>
      <c r="CW16" s="200">
        <v>80.298007999999996</v>
      </c>
      <c r="CX16" s="109"/>
      <c r="CY16" s="200">
        <v>13.325255</v>
      </c>
      <c r="CZ16" s="201">
        <v>1.8728999999999999E-2</v>
      </c>
      <c r="DA16" s="161">
        <f>SUM(DB16:DE16)</f>
        <v>90.865176000000005</v>
      </c>
      <c r="DB16" s="109">
        <v>77.889628999999999</v>
      </c>
      <c r="DC16" s="109"/>
      <c r="DD16" s="109">
        <v>12.957374</v>
      </c>
      <c r="DE16" s="149">
        <v>1.8173000000000002E-2</v>
      </c>
      <c r="DF16" s="161">
        <f>SUM(DG16:DJ16)</f>
        <v>86.423159999999996</v>
      </c>
      <c r="DG16" s="229">
        <v>74.358490000000003</v>
      </c>
      <c r="DH16" s="229"/>
      <c r="DI16" s="229">
        <v>12.04739</v>
      </c>
      <c r="DJ16" s="230">
        <v>1.728E-2</v>
      </c>
      <c r="DK16" s="225">
        <f>SUM(DL16:DO16)</f>
        <v>86.369383999999997</v>
      </c>
      <c r="DL16" s="191">
        <v>74.882260000000002</v>
      </c>
      <c r="DM16" s="191"/>
      <c r="DN16" s="191">
        <v>11.469849999999999</v>
      </c>
      <c r="DO16" s="223">
        <v>1.7274000000000001E-2</v>
      </c>
      <c r="DP16" s="192">
        <f>SUM(DQ16:DT16)</f>
        <v>89.409576000000001</v>
      </c>
      <c r="DQ16" s="200">
        <v>75.899789999999996</v>
      </c>
      <c r="DR16" s="200"/>
      <c r="DS16" s="200">
        <v>13.491910000000001</v>
      </c>
      <c r="DT16" s="201">
        <v>1.7876E-2</v>
      </c>
      <c r="DU16" s="192">
        <f>SUM(DV16:DY16)</f>
        <v>86.887080000000012</v>
      </c>
      <c r="DV16" s="200">
        <v>73.706310000000002</v>
      </c>
      <c r="DW16" s="200"/>
      <c r="DX16" s="200">
        <v>13.1547</v>
      </c>
      <c r="DY16" s="201">
        <v>2.6069999999999999E-2</v>
      </c>
      <c r="DZ16" s="192">
        <f>SUM(EA16:ED16)</f>
        <v>87.757280000000009</v>
      </c>
      <c r="EA16" s="200">
        <v>75.541460000000001</v>
      </c>
      <c r="EB16" s="200"/>
      <c r="EC16" s="200">
        <v>12.189489999999999</v>
      </c>
      <c r="ED16" s="201">
        <v>2.6329999999999999E-2</v>
      </c>
      <c r="EE16" s="192">
        <f>SUM(EF16:EI16)</f>
        <v>79.424232000000003</v>
      </c>
      <c r="EF16" s="200">
        <v>65.501164000000003</v>
      </c>
      <c r="EG16" s="200"/>
      <c r="EH16" s="200">
        <v>13.899241</v>
      </c>
      <c r="EI16" s="201">
        <v>2.3827000000000001E-2</v>
      </c>
      <c r="EJ16" s="192">
        <f>SUM(EK16:EN16)</f>
        <v>80.995248000000004</v>
      </c>
      <c r="EK16" s="200">
        <v>67.412345000000002</v>
      </c>
      <c r="EL16" s="200"/>
      <c r="EM16" s="200">
        <v>13.558604000000001</v>
      </c>
      <c r="EN16" s="201">
        <v>2.4299000000000001E-2</v>
      </c>
      <c r="EO16" s="192">
        <f>SUM(EP16:ES16)</f>
        <v>84.160991999999993</v>
      </c>
      <c r="EP16" s="200">
        <v>70.181850999999995</v>
      </c>
      <c r="EQ16" s="200"/>
      <c r="ER16" s="200">
        <v>13.953892</v>
      </c>
      <c r="ES16" s="201">
        <v>2.5249000000000001E-2</v>
      </c>
      <c r="ET16" s="192">
        <f>SUM(EU16:EX16)</f>
        <v>78.817586000000006</v>
      </c>
      <c r="EU16" s="200">
        <v>65.982797000000005</v>
      </c>
      <c r="EV16" s="200"/>
      <c r="EW16" s="200">
        <v>12.809397000000001</v>
      </c>
      <c r="EX16" s="200">
        <v>2.5392000000000001E-2</v>
      </c>
    </row>
    <row r="17" spans="1:154">
      <c r="A17" s="180" t="s">
        <v>39</v>
      </c>
      <c r="B17" s="28" t="s">
        <v>40</v>
      </c>
      <c r="C17" s="29" t="s">
        <v>41</v>
      </c>
      <c r="D17" s="30" t="s">
        <v>152</v>
      </c>
      <c r="E17" s="161">
        <f>SUM(F17:I17)</f>
        <v>1763.4229999999998</v>
      </c>
      <c r="F17" s="87">
        <f>'[2]3'!E25</f>
        <v>310.94799999999998</v>
      </c>
      <c r="G17" s="87"/>
      <c r="H17" s="87">
        <f>'[2]3'!G25</f>
        <v>1447.4749999999999</v>
      </c>
      <c r="I17" s="88">
        <f>'[2]3'!H25</f>
        <v>5</v>
      </c>
      <c r="J17" s="161">
        <f>SUM(K17:N17)</f>
        <v>1550.6090000000002</v>
      </c>
      <c r="K17" s="87">
        <f>'[2]3'!I25</f>
        <v>286.94900000000001</v>
      </c>
      <c r="L17" s="87"/>
      <c r="M17" s="87">
        <f>'[2]3'!K25</f>
        <v>1258.6600000000001</v>
      </c>
      <c r="N17" s="88">
        <f>'[2]3'!L25</f>
        <v>5</v>
      </c>
      <c r="O17" s="161">
        <f>SUM(P17:S17)</f>
        <v>1502.662</v>
      </c>
      <c r="P17" s="87">
        <f>'[2]3'!M25</f>
        <v>309.32499999999999</v>
      </c>
      <c r="Q17" s="87"/>
      <c r="R17" s="87">
        <f>'[2]3'!O25</f>
        <v>1188.337</v>
      </c>
      <c r="S17" s="88">
        <f>'[2]3'!P25</f>
        <v>5</v>
      </c>
      <c r="T17" s="161">
        <f>SUM(U17:X17)</f>
        <v>4816.6940000000004</v>
      </c>
      <c r="U17" s="78">
        <f>P17+K17+F17</f>
        <v>907.22199999999998</v>
      </c>
      <c r="V17" s="78">
        <f t="shared" si="11"/>
        <v>0</v>
      </c>
      <c r="W17" s="78">
        <f t="shared" si="11"/>
        <v>3894.4720000000002</v>
      </c>
      <c r="X17" s="78">
        <f t="shared" si="11"/>
        <v>15</v>
      </c>
      <c r="Y17" s="161">
        <f>SUM(Z17:AC17)</f>
        <v>1172.9690000000001</v>
      </c>
      <c r="Z17" s="89">
        <f>'[2]3'!Q25</f>
        <v>277.77600000000001</v>
      </c>
      <c r="AA17" s="89"/>
      <c r="AB17" s="89">
        <f>'[2]3'!S25</f>
        <v>890.19299999999998</v>
      </c>
      <c r="AC17" s="90">
        <f>'[2]3'!T25</f>
        <v>5</v>
      </c>
      <c r="AD17" s="161">
        <f>SUM(AE17:AH17)</f>
        <v>715.20100000000002</v>
      </c>
      <c r="AE17" s="87">
        <f>'[2]3'!U25</f>
        <v>287.08100000000002</v>
      </c>
      <c r="AF17" s="87"/>
      <c r="AG17" s="87">
        <f>'[2]3'!W25</f>
        <v>423.12</v>
      </c>
      <c r="AH17" s="88">
        <f>'[2]3'!X25</f>
        <v>5</v>
      </c>
      <c r="AI17" s="161">
        <f>SUM(AJ17:AM17)</f>
        <v>999.21600000000001</v>
      </c>
      <c r="AJ17" s="89">
        <f>'[2]3'!Y25</f>
        <v>278.52300000000002</v>
      </c>
      <c r="AK17" s="87"/>
      <c r="AL17" s="89">
        <f>'[2]3'!Z25</f>
        <v>715.69299999999998</v>
      </c>
      <c r="AM17" s="88">
        <f>'[2]3'!AB25</f>
        <v>5</v>
      </c>
      <c r="AN17" s="91">
        <f>AI17+AD17+Y17</f>
        <v>2887.386</v>
      </c>
      <c r="AO17" s="91">
        <f>AJ17+AE17+Z17</f>
        <v>843.38000000000011</v>
      </c>
      <c r="AP17" s="92"/>
      <c r="AQ17" s="91">
        <f>AL17+AG17+AB17</f>
        <v>2029.0060000000001</v>
      </c>
      <c r="AR17" s="91">
        <f>AM17+AH17+AC17</f>
        <v>15</v>
      </c>
      <c r="AS17" s="161">
        <f>SUM(AT17:AW17)</f>
        <v>1446.145</v>
      </c>
      <c r="AT17" s="87">
        <f>'[2]3'!AC25</f>
        <v>288.62099999999998</v>
      </c>
      <c r="AU17" s="87"/>
      <c r="AV17" s="87">
        <f>'[2]3'!AE25</f>
        <v>1152.5239999999999</v>
      </c>
      <c r="AW17" s="88">
        <f>'[2]3'!AF25</f>
        <v>5</v>
      </c>
      <c r="AX17" s="161">
        <f>SUM(AY17:BB17)</f>
        <v>739.58199999999999</v>
      </c>
      <c r="AY17" s="87">
        <v>284.69900000000001</v>
      </c>
      <c r="AZ17" s="87"/>
      <c r="BA17" s="87">
        <v>449.88299999999998</v>
      </c>
      <c r="BB17" s="88">
        <v>5</v>
      </c>
      <c r="BC17" s="161">
        <f>SUM(BD17:BG17)</f>
        <v>1665.9259999999999</v>
      </c>
      <c r="BD17" s="87">
        <v>275.67599999999999</v>
      </c>
      <c r="BE17" s="87"/>
      <c r="BF17" s="87">
        <v>1385.25</v>
      </c>
      <c r="BG17" s="88">
        <v>5</v>
      </c>
      <c r="BH17" s="161">
        <f>SUM(BI17:BL17)</f>
        <v>1053.97</v>
      </c>
      <c r="BI17" s="87">
        <v>288.51</v>
      </c>
      <c r="BJ17" s="87"/>
      <c r="BK17" s="87">
        <v>760.46</v>
      </c>
      <c r="BL17" s="88">
        <v>5</v>
      </c>
      <c r="BM17" s="161">
        <f>SUM(BN17:BQ17)</f>
        <v>969.33600000000001</v>
      </c>
      <c r="BN17" s="36">
        <v>279.59500000000003</v>
      </c>
      <c r="BO17" s="87"/>
      <c r="BP17" s="87">
        <v>684.74099999999999</v>
      </c>
      <c r="BQ17" s="87">
        <v>5</v>
      </c>
      <c r="BR17" s="161">
        <f>SUM(BS17:BV17)</f>
        <v>1480.367</v>
      </c>
      <c r="BS17" s="89">
        <v>289.80799999999999</v>
      </c>
      <c r="BT17" s="87"/>
      <c r="BU17" s="89">
        <v>1185.559</v>
      </c>
      <c r="BV17" s="88">
        <v>5</v>
      </c>
      <c r="BW17" s="161">
        <f>SUM(BX17:CA17)</f>
        <v>15059.406000000001</v>
      </c>
      <c r="BX17" s="109">
        <f>BS17+BN17+BI17+BD17+AY17+AT17+AJ17+AE17+Z17+P17+K17+F17</f>
        <v>3457.511</v>
      </c>
      <c r="BY17" s="138"/>
      <c r="BZ17" s="109">
        <f>BU17+BP17+BK17+BF17+BA17+AV17+AL17+AG17+AB17+R17+M17+H17</f>
        <v>11541.895</v>
      </c>
      <c r="CA17" s="149">
        <f>BV17+BQ17+BL17+BG17+BB17+AW17+AM17+AH17+AC17+S17+N17+I17</f>
        <v>60</v>
      </c>
      <c r="CB17" s="85"/>
      <c r="CC17" s="93"/>
      <c r="CD17" s="94"/>
      <c r="CE17" s="93"/>
      <c r="CF17" s="95"/>
      <c r="CG17" s="85"/>
      <c r="CH17" s="93"/>
      <c r="CI17" s="94"/>
      <c r="CJ17" s="93"/>
      <c r="CK17" s="95"/>
      <c r="CL17" s="161">
        <f>SUM(CM17:CP17)</f>
        <v>1.0032840000000001</v>
      </c>
      <c r="CM17" s="109">
        <v>0.52</v>
      </c>
      <c r="CN17" s="138"/>
      <c r="CO17" s="109">
        <v>0.48299999999999998</v>
      </c>
      <c r="CP17" s="201">
        <v>2.8400000000000002E-4</v>
      </c>
      <c r="CQ17" s="161">
        <f>SUM(CR17:CU17)</f>
        <v>0.78820000000000001</v>
      </c>
      <c r="CR17" s="109">
        <v>0.51600000000000001</v>
      </c>
      <c r="CS17" s="138"/>
      <c r="CT17" s="109">
        <v>0.27200000000000002</v>
      </c>
      <c r="CU17" s="223">
        <v>2.0000000000000001E-4</v>
      </c>
      <c r="CV17" s="227">
        <f>SUM(CW17:CZ17)</f>
        <v>0.96120000000000005</v>
      </c>
      <c r="CW17" s="109">
        <v>0.52900000000000003</v>
      </c>
      <c r="CX17" s="138"/>
      <c r="CY17" s="109">
        <v>0.432</v>
      </c>
      <c r="CZ17" s="149">
        <v>2.0000000000000001E-4</v>
      </c>
      <c r="DA17" s="161">
        <f>SUM(DB17:DE17)</f>
        <v>0.80319800000000008</v>
      </c>
      <c r="DB17" s="109">
        <v>0.53700000000000003</v>
      </c>
      <c r="DC17" s="138"/>
      <c r="DD17" s="109">
        <v>0.26600000000000001</v>
      </c>
      <c r="DE17" s="223">
        <v>1.9799999999999999E-4</v>
      </c>
      <c r="DF17" s="161">
        <f>SUM(DG17:DJ17)</f>
        <v>0.78600000000000003</v>
      </c>
      <c r="DG17" s="229">
        <v>0.54300000000000004</v>
      </c>
      <c r="DH17" s="232"/>
      <c r="DI17" s="229">
        <v>0.24199999999999999</v>
      </c>
      <c r="DJ17" s="230">
        <v>1E-3</v>
      </c>
      <c r="DK17" s="227">
        <f>SUM(DL17:DO17)</f>
        <v>0.71579999999999999</v>
      </c>
      <c r="DL17" s="191">
        <v>0.53900000000000003</v>
      </c>
      <c r="DM17" s="240"/>
      <c r="DN17" s="191">
        <v>0.17660000000000001</v>
      </c>
      <c r="DO17" s="223">
        <v>2.0000000000000001E-4</v>
      </c>
      <c r="DP17" s="192">
        <f>SUM(DQ17:DT17)</f>
        <v>0.98955535999999999</v>
      </c>
      <c r="DQ17" s="200">
        <v>0.56165799999999999</v>
      </c>
      <c r="DR17" s="204"/>
      <c r="DS17" s="200">
        <v>0.42769000000000001</v>
      </c>
      <c r="DT17" s="201">
        <v>2.0735999999999999E-4</v>
      </c>
      <c r="DU17" s="192">
        <f>SUM(DV17:DY17)</f>
        <v>0.85197699999999998</v>
      </c>
      <c r="DV17" s="200">
        <v>0.56754000000000004</v>
      </c>
      <c r="DW17" s="204"/>
      <c r="DX17" s="200">
        <v>0.28414</v>
      </c>
      <c r="DY17" s="201">
        <v>2.9700000000000001E-4</v>
      </c>
      <c r="DZ17" s="192">
        <f>SUM(EA17:ED17)</f>
        <v>0.91234599999999999</v>
      </c>
      <c r="EA17" s="200">
        <v>0.58899999999999997</v>
      </c>
      <c r="EB17" s="204"/>
      <c r="EC17" s="200">
        <v>0.32301999999999997</v>
      </c>
      <c r="ED17" s="201">
        <v>3.2600000000000001E-4</v>
      </c>
      <c r="EE17" s="192">
        <f>SUM(EF17:EI17)</f>
        <v>0.91282499999999989</v>
      </c>
      <c r="EF17" s="200">
        <v>0.51090899999999995</v>
      </c>
      <c r="EG17" s="204"/>
      <c r="EH17" s="200">
        <v>0.40168799999999999</v>
      </c>
      <c r="EI17" s="201">
        <v>2.2800000000000001E-4</v>
      </c>
      <c r="EJ17" s="192">
        <f>SUM(EK17:EN17)</f>
        <v>0.93865100000000001</v>
      </c>
      <c r="EK17" s="200">
        <v>0.50424400000000003</v>
      </c>
      <c r="EL17" s="204"/>
      <c r="EM17" s="200">
        <v>0.43414700000000001</v>
      </c>
      <c r="EN17" s="201">
        <v>2.5999999999999998E-4</v>
      </c>
      <c r="EO17" s="192">
        <f>SUM(EP17:ES17)</f>
        <v>0.94303900000000007</v>
      </c>
      <c r="EP17" s="200">
        <v>0.38600000000000001</v>
      </c>
      <c r="EQ17" s="204"/>
      <c r="ER17" s="200">
        <v>0.55676000000000003</v>
      </c>
      <c r="ES17" s="201">
        <v>2.7900000000000001E-4</v>
      </c>
      <c r="ET17" s="192">
        <f>SUM(EU17:EX17)</f>
        <v>0.96276499999999998</v>
      </c>
      <c r="EU17" s="200">
        <v>0.53899399999999997</v>
      </c>
      <c r="EV17" s="204"/>
      <c r="EW17" s="200">
        <v>0.42343500000000001</v>
      </c>
      <c r="EX17" s="200">
        <v>3.3599999999999998E-4</v>
      </c>
    </row>
    <row r="18" spans="1:154">
      <c r="A18" s="38"/>
      <c r="B18" s="28" t="s">
        <v>42</v>
      </c>
      <c r="C18" s="29" t="s">
        <v>43</v>
      </c>
      <c r="D18" s="30" t="s">
        <v>44</v>
      </c>
      <c r="E18" s="157">
        <f t="shared" ref="E18:O18" si="12">IF(E7=0,0,E17/E7*100)</f>
        <v>3.4612635700558241</v>
      </c>
      <c r="F18" s="32">
        <f t="shared" si="12"/>
        <v>0.72470969474131697</v>
      </c>
      <c r="G18" s="32">
        <f t="shared" si="12"/>
        <v>0</v>
      </c>
      <c r="H18" s="32">
        <f t="shared" si="12"/>
        <v>3.3615433036378333</v>
      </c>
      <c r="I18" s="33">
        <f t="shared" si="12"/>
        <v>1.0105603557172451</v>
      </c>
      <c r="J18" s="157">
        <f t="shared" si="12"/>
        <v>3.3191932724671114</v>
      </c>
      <c r="K18" s="32">
        <f t="shared" si="12"/>
        <v>0.72471035540833939</v>
      </c>
      <c r="L18" s="32">
        <f t="shared" si="12"/>
        <v>0</v>
      </c>
      <c r="M18" s="32">
        <f t="shared" si="12"/>
        <v>3.2280540170853023</v>
      </c>
      <c r="N18" s="33">
        <f t="shared" si="12"/>
        <v>1.0893174990141676</v>
      </c>
      <c r="O18" s="157">
        <f t="shared" si="12"/>
        <v>3.0024081212807743</v>
      </c>
      <c r="P18" s="32">
        <f>IF(P7=0,0,P17/P7*100)</f>
        <v>0.72471075179067335</v>
      </c>
      <c r="Q18" s="32">
        <f>IF(Q7=0,0,Q17/Q7*100)</f>
        <v>0</v>
      </c>
      <c r="R18" s="33">
        <f>IF(R7=0,0,R17/R7*100)</f>
        <v>2.837101059559672</v>
      </c>
      <c r="S18" s="33">
        <f>IF(S7=0,0,S17/S7*100)</f>
        <v>1.0060321688846323</v>
      </c>
      <c r="T18" s="157">
        <f>IF(T7=0,0,T17/T7*100)</f>
        <v>3.2608601020559029</v>
      </c>
      <c r="U18" s="31">
        <f t="shared" ref="U18:AH18" si="13">IF(U7=0,0,U17/U7*100)</f>
        <v>0.7247102641160561</v>
      </c>
      <c r="V18" s="31">
        <f t="shared" si="13"/>
        <v>0</v>
      </c>
      <c r="W18" s="31">
        <f t="shared" si="13"/>
        <v>3.1423064356181403</v>
      </c>
      <c r="X18" s="31">
        <f t="shared" si="13"/>
        <v>1.033926577427315</v>
      </c>
      <c r="Y18" s="157">
        <f t="shared" si="13"/>
        <v>2.5453076187540531</v>
      </c>
      <c r="Z18" s="32">
        <f t="shared" si="13"/>
        <v>0.70097505019798578</v>
      </c>
      <c r="AA18" s="32">
        <f t="shared" si="13"/>
        <v>0</v>
      </c>
      <c r="AB18" s="33">
        <f t="shared" si="13"/>
        <v>2.3386121617405506</v>
      </c>
      <c r="AC18" s="31">
        <f t="shared" si="13"/>
        <v>1.0163469239243998</v>
      </c>
      <c r="AD18" s="157">
        <f t="shared" si="13"/>
        <v>1.6187461588216809</v>
      </c>
      <c r="AE18" s="32">
        <f t="shared" si="13"/>
        <v>0.74038132393842182</v>
      </c>
      <c r="AF18" s="33">
        <f t="shared" si="13"/>
        <v>0</v>
      </c>
      <c r="AG18" s="32">
        <f t="shared" si="13"/>
        <v>1.1748139676584644</v>
      </c>
      <c r="AH18" s="32">
        <f t="shared" si="13"/>
        <v>1.2378504973683297</v>
      </c>
      <c r="AI18" s="157">
        <f t="shared" ref="AI18:AO18" si="14">IF(AI7=0,0,AI17/AI7*100)</f>
        <v>2.3730204998899485</v>
      </c>
      <c r="AJ18" s="32">
        <f t="shared" si="14"/>
        <v>0.74864945785993242</v>
      </c>
      <c r="AK18" s="32">
        <f t="shared" si="14"/>
        <v>0</v>
      </c>
      <c r="AL18" s="32">
        <f t="shared" si="14"/>
        <v>2.0914711532108341</v>
      </c>
      <c r="AM18" s="32">
        <f t="shared" si="14"/>
        <v>1.4042379902545885</v>
      </c>
      <c r="AN18" s="157">
        <f t="shared" si="14"/>
        <v>2.1812443667376251</v>
      </c>
      <c r="AO18" s="31">
        <f t="shared" si="14"/>
        <v>0.72953446829351931</v>
      </c>
      <c r="AP18" s="96"/>
      <c r="AQ18" s="31">
        <f>IF(AQ7=0,0,AQ17/AQ7*100)</f>
        <v>1.8734960137404322</v>
      </c>
      <c r="AR18" s="31">
        <f>IF(AR7=0,0,AR17/AR7*100)</f>
        <v>1.1981318727839552</v>
      </c>
      <c r="AS18" s="157">
        <f>IF(AS7=0,0,AS17/AS7*100)</f>
        <v>3.1616811706089853</v>
      </c>
      <c r="AT18" s="31">
        <f>IF(AT7=0,0,AT17/AT7*100)</f>
        <v>0.72307513353932873</v>
      </c>
      <c r="AU18" s="96"/>
      <c r="AV18" s="31">
        <f>IF(AV7=0,0,AV17/AV7*100)</f>
        <v>3.0745605830814071</v>
      </c>
      <c r="AW18" s="31">
        <f>IF(AW7=0,0,AW17/AW7*100)</f>
        <v>1.3021274157718881</v>
      </c>
      <c r="AX18" s="157">
        <f>IF(AX7=0,0,AX17/AX7*100)</f>
        <v>1.8539820259137145</v>
      </c>
      <c r="AY18" s="31">
        <f>IF(AY7=0,0,AY17/AY7*100)</f>
        <v>0.81086851300774954</v>
      </c>
      <c r="AZ18" s="96"/>
      <c r="BA18" s="31">
        <f>IF(BA7=0,0,BA17/BA7*100)</f>
        <v>1.366351928155175</v>
      </c>
      <c r="BB18" s="31">
        <f>IF(BB7=0,0,BB17/BB7*100)</f>
        <v>1.135914433837528</v>
      </c>
      <c r="BC18" s="157">
        <f>IF(BC7=0,0,BC17/BC7*100)</f>
        <v>3.906801433695656</v>
      </c>
      <c r="BD18" s="31">
        <f>IF(BD7=0,0,BD17/BD7*100)</f>
        <v>0.75555993345231498</v>
      </c>
      <c r="BE18" s="96"/>
      <c r="BF18" s="133">
        <f>IF(BF7=0,0,BF17/BF7*100)</f>
        <v>3.9558319829294253</v>
      </c>
      <c r="BG18" s="31">
        <f>IF(BG7=0,0,BG17/BG7*100)</f>
        <v>1.1470968126767964</v>
      </c>
      <c r="BH18" s="157">
        <f>IF(BH7=0,0,BH17/BH7*100)</f>
        <v>2.1425658350550578</v>
      </c>
      <c r="BI18" s="31">
        <f>IF(BI7=0,0,BI17/BI7*100)</f>
        <v>0.68228779604440504</v>
      </c>
      <c r="BJ18" s="96"/>
      <c r="BK18" s="32">
        <f t="shared" ref="BK18:CA18" si="15">IF(BK7=0,0,BK17/BK7*100)</f>
        <v>1.8602031615038972</v>
      </c>
      <c r="BL18" s="133">
        <f t="shared" si="15"/>
        <v>1.1728086656486689</v>
      </c>
      <c r="BM18" s="157">
        <f t="shared" si="15"/>
        <v>1.994322163959783</v>
      </c>
      <c r="BN18" s="31">
        <f t="shared" si="15"/>
        <v>0.67021211058505825</v>
      </c>
      <c r="BO18" s="31">
        <f t="shared" si="15"/>
        <v>0</v>
      </c>
      <c r="BP18" s="32">
        <f t="shared" si="15"/>
        <v>1.7013654112077214</v>
      </c>
      <c r="BQ18" s="32">
        <f t="shared" si="15"/>
        <v>1.1500862564692353</v>
      </c>
      <c r="BR18" s="157">
        <f t="shared" si="15"/>
        <v>2.8490497127724739</v>
      </c>
      <c r="BS18" s="31">
        <f t="shared" si="15"/>
        <v>0.64932594523272813</v>
      </c>
      <c r="BT18" s="31">
        <f t="shared" si="15"/>
        <v>0</v>
      </c>
      <c r="BU18" s="32">
        <f t="shared" si="15"/>
        <v>2.7359048374344166</v>
      </c>
      <c r="BV18" s="32">
        <f t="shared" si="15"/>
        <v>1.0642147159610922</v>
      </c>
      <c r="BW18" s="157">
        <f t="shared" si="15"/>
        <v>2.6982599718641014</v>
      </c>
      <c r="BX18" s="139">
        <f t="shared" si="15"/>
        <v>0.71891143610462227</v>
      </c>
      <c r="BY18" s="139">
        <f t="shared" si="15"/>
        <v>0</v>
      </c>
      <c r="BZ18" s="140">
        <f t="shared" si="15"/>
        <v>2.4975579235518746</v>
      </c>
      <c r="CA18" s="150">
        <f t="shared" si="15"/>
        <v>1.1334270299678106</v>
      </c>
      <c r="CB18" s="36"/>
      <c r="CC18" s="97"/>
      <c r="CD18" s="97"/>
      <c r="CE18" s="97"/>
      <c r="CF18" s="98"/>
      <c r="CG18" s="36"/>
      <c r="CH18" s="97"/>
      <c r="CI18" s="97"/>
      <c r="CJ18" s="97"/>
      <c r="CK18" s="98"/>
      <c r="CL18" s="157">
        <f t="shared" ref="CL18:CU18" si="16">IF(CL7=0,0,CL17/CL7*100)</f>
        <v>1.0536709671158677</v>
      </c>
      <c r="CM18" s="183">
        <f t="shared" si="16"/>
        <v>0.63753847376109263</v>
      </c>
      <c r="CN18" s="139">
        <f t="shared" si="16"/>
        <v>0</v>
      </c>
      <c r="CO18" s="186">
        <f t="shared" si="16"/>
        <v>0.63704856849053582</v>
      </c>
      <c r="CP18" s="187">
        <f t="shared" si="16"/>
        <v>5.3556207617050496E-2</v>
      </c>
      <c r="CQ18" s="157">
        <f t="shared" si="16"/>
        <v>0.83734049948922429</v>
      </c>
      <c r="CR18" s="219">
        <f t="shared" si="16"/>
        <v>0.64452690114138966</v>
      </c>
      <c r="CS18" s="140">
        <f t="shared" si="16"/>
        <v>0</v>
      </c>
      <c r="CT18" s="186">
        <f t="shared" si="16"/>
        <v>0.36390134024596044</v>
      </c>
      <c r="CU18" s="187">
        <f t="shared" si="16"/>
        <v>3.7721614485099961E-2</v>
      </c>
      <c r="CV18" s="157">
        <f t="shared" ref="CV18:DE18" si="17">IF(CV7=0,0,CV17/CV7*100)</f>
        <v>1.0264625724749641</v>
      </c>
      <c r="CW18" s="183">
        <f t="shared" si="17"/>
        <v>0.65879591932093762</v>
      </c>
      <c r="CX18" s="139">
        <f t="shared" si="17"/>
        <v>0</v>
      </c>
      <c r="CY18" s="186">
        <f t="shared" si="17"/>
        <v>0.5818709773033548</v>
      </c>
      <c r="CZ18" s="187">
        <f t="shared" si="17"/>
        <v>3.7721614485099961E-2</v>
      </c>
      <c r="DA18" s="157">
        <f t="shared" si="17"/>
        <v>0.8839448019117907</v>
      </c>
      <c r="DB18" s="139">
        <f t="shared" si="17"/>
        <v>0.68943710079810505</v>
      </c>
      <c r="DC18" s="139"/>
      <c r="DD18" s="140">
        <f t="shared" si="17"/>
        <v>0.37224156059111624</v>
      </c>
      <c r="DE18" s="150">
        <f t="shared" si="17"/>
        <v>3.7346300169944523E-2</v>
      </c>
      <c r="DF18" s="157">
        <f>IF(DF7=0,0,DF17/DF7*100)</f>
        <v>0.90947843147600715</v>
      </c>
      <c r="DG18" s="233">
        <f>IF(DG7=0,0,DG17/DG7*100)</f>
        <v>0.73024613598258925</v>
      </c>
      <c r="DH18" s="233"/>
      <c r="DI18" s="234">
        <f>IF(DI7=0,0,DI17/DI7*100)</f>
        <v>0.3611299427609041</v>
      </c>
      <c r="DJ18" s="235">
        <f>IF(DJ7=0,0,DJ17/DJ7*100)</f>
        <v>0.18833101058420279</v>
      </c>
      <c r="DK18" s="157">
        <f>IF(DK7=0,0,DK17/DK7*100)</f>
        <v>0.82876589695255898</v>
      </c>
      <c r="DL18" s="139">
        <f>IF(DL7=0,0,DL17/DL7*100)</f>
        <v>0.71979665143653515</v>
      </c>
      <c r="DM18" s="139"/>
      <c r="DN18" s="140">
        <f>IF(DN7=0,0,DN17/DN7*100)</f>
        <v>0.26373107792984546</v>
      </c>
      <c r="DO18" s="150">
        <f>IF(DO7=0,0,DO17/DO7*100)</f>
        <v>3.7723464372074071E-2</v>
      </c>
      <c r="DP18" s="192">
        <f>IF(DP7=0,0,DP17/DP7*100)</f>
        <v>1.106766639850747</v>
      </c>
      <c r="DQ18" s="205">
        <f>IF(DQ7=0,0,DQ17/DQ7*100)</f>
        <v>0.73999941238309086</v>
      </c>
      <c r="DR18" s="206"/>
      <c r="DS18" s="207">
        <f>IF(DS7=0,0,DS17/DS7*100)</f>
        <v>0.61116869819395347</v>
      </c>
      <c r="DT18" s="208">
        <f>IF(DT7=0,0,DT17/DT7*100)</f>
        <v>3.9109253555686743E-2</v>
      </c>
      <c r="DU18" s="241">
        <f>IF(DU7=0,0,DU17/DU7*100)</f>
        <v>0.98055660289193736</v>
      </c>
      <c r="DV18" s="242">
        <f>IF(DV7=0,0,DV17/DV7*100)</f>
        <v>0.77000191706788745</v>
      </c>
      <c r="DW18" s="243"/>
      <c r="DX18" s="244">
        <f>IF(DX7=0,0,DX17/DX7*100)</f>
        <v>0.42130722673709908</v>
      </c>
      <c r="DY18" s="245">
        <f>IF(DY7=0,0,DY17/DY7*100)</f>
        <v>5.6006351157936021E-2</v>
      </c>
      <c r="DZ18" s="161">
        <f>IF(DZ7=0,0,DZ17/DZ7*100)</f>
        <v>1.0396242909989917</v>
      </c>
      <c r="EA18" s="183">
        <f>IF(EA7=0,0,EA17/EA7*100)</f>
        <v>0.77970428424338101</v>
      </c>
      <c r="EB18" s="216"/>
      <c r="EC18" s="186">
        <f>IF(EC7=0,0,EC17/EC7*100)</f>
        <v>0.47300557394501019</v>
      </c>
      <c r="ED18" s="187">
        <f>IF(ED7=0,0,ED17/ED7*100)</f>
        <v>6.1471623114838801E-2</v>
      </c>
      <c r="EE18" s="161">
        <f>IF(EE7=0,0,EE17/EE7*100)</f>
        <v>1.149302897886378</v>
      </c>
      <c r="EF18" s="183">
        <f>IF(EF7=0,0,EF17/EF7*100)</f>
        <v>0.77999987908611812</v>
      </c>
      <c r="EG18" s="216"/>
      <c r="EH18" s="186">
        <f>IF(EH7=0,0,EH17/EH7*100)</f>
        <v>0.6690507370471106</v>
      </c>
      <c r="EI18" s="187">
        <f>IF(EI7=0,0,EI17/EI7*100)</f>
        <v>4.3000369652300523E-2</v>
      </c>
      <c r="EJ18" s="161">
        <f>IF(EJ7=0,0,EJ17/EJ7*100)</f>
        <v>1.1588963836495692</v>
      </c>
      <c r="EK18" s="183">
        <f>IF(EK7=0,0,EK17/EK7*100)</f>
        <v>0.74799949475129524</v>
      </c>
      <c r="EL18" s="216"/>
      <c r="EM18" s="186">
        <f>IF(EM7=0,0,EM17/EM7*100)</f>
        <v>0.70460445108921488</v>
      </c>
      <c r="EN18" s="187">
        <f>IF(EN7=0,0,EN17/EN7*100)</f>
        <v>4.9032550069777088E-2</v>
      </c>
      <c r="EO18" s="161">
        <f>IF(EO7=0,0,EO17/EO7*100)</f>
        <v>1.1205179235529925</v>
      </c>
      <c r="EP18" s="183">
        <f>IF(EP7=0,0,EP17/EP7*100)</f>
        <v>0.54999974281100117</v>
      </c>
      <c r="EQ18" s="216"/>
      <c r="ER18" s="186">
        <f>IF(ER7=0,0,ER17/ER7*100)</f>
        <v>0.85789026761273335</v>
      </c>
      <c r="ES18" s="187">
        <f>IF(ES7=0,0,ES17/ES7*100)</f>
        <v>5.2613812728771088E-2</v>
      </c>
      <c r="ET18" s="161">
        <f>IF(ET7=0,0,ET17/ET7*100)</f>
        <v>1.2215103872884407</v>
      </c>
      <c r="EU18" s="183">
        <f>IF(EU7=0,0,EU17/EU7*100)</f>
        <v>0.8168704942895948</v>
      </c>
      <c r="EV18" s="216"/>
      <c r="EW18" s="186">
        <f>IF(EW7=0,0,EW17/EW7*100)</f>
        <v>0.71711275047758405</v>
      </c>
      <c r="EX18" s="187">
        <f>IF(EX7=0,0,EX17/EX7*100)</f>
        <v>6.2183415164980375E-2</v>
      </c>
    </row>
    <row r="19" spans="1:154" ht="22.5">
      <c r="A19" s="38" t="s">
        <v>45</v>
      </c>
      <c r="B19" s="28" t="s">
        <v>46</v>
      </c>
      <c r="C19" s="29" t="s">
        <v>47</v>
      </c>
      <c r="D19" s="30" t="s">
        <v>152</v>
      </c>
      <c r="E19" s="157">
        <f>SUM(F19:I19)</f>
        <v>0</v>
      </c>
      <c r="F19" s="99"/>
      <c r="G19" s="99"/>
      <c r="H19" s="99"/>
      <c r="I19" s="100"/>
      <c r="J19" s="157">
        <f>SUM(K19:N19)</f>
        <v>0</v>
      </c>
      <c r="K19" s="99"/>
      <c r="L19" s="99"/>
      <c r="M19" s="99"/>
      <c r="N19" s="100"/>
      <c r="O19" s="157">
        <f>SUM(P19:S19)</f>
        <v>0</v>
      </c>
      <c r="P19" s="99"/>
      <c r="Q19" s="99"/>
      <c r="R19" s="99"/>
      <c r="S19" s="100"/>
      <c r="T19" s="157">
        <f>SUM(U19:X19)</f>
        <v>0</v>
      </c>
      <c r="U19" s="101"/>
      <c r="V19" s="99"/>
      <c r="W19" s="99"/>
      <c r="X19" s="101"/>
      <c r="Y19" s="157">
        <f>SUM(Z19:AC19)</f>
        <v>0</v>
      </c>
      <c r="Z19" s="99"/>
      <c r="AA19" s="99"/>
      <c r="AB19" s="99"/>
      <c r="AC19" s="102"/>
      <c r="AD19" s="157">
        <f>SUM(AE19:AH19)</f>
        <v>0</v>
      </c>
      <c r="AE19" s="99"/>
      <c r="AF19" s="99"/>
      <c r="AG19" s="99"/>
      <c r="AH19" s="100"/>
      <c r="AI19" s="157">
        <f>SUM(AJ19:AM19)</f>
        <v>0</v>
      </c>
      <c r="AJ19" s="99"/>
      <c r="AK19" s="99"/>
      <c r="AL19" s="99"/>
      <c r="AM19" s="100"/>
      <c r="AN19" s="157"/>
      <c r="AO19" s="103"/>
      <c r="AP19" s="103"/>
      <c r="AQ19" s="103"/>
      <c r="AR19" s="104"/>
      <c r="AS19" s="157">
        <f>SUM(AT19:AW19)</f>
        <v>0</v>
      </c>
      <c r="AT19" s="103"/>
      <c r="AU19" s="103"/>
      <c r="AV19" s="103"/>
      <c r="AW19" s="104"/>
      <c r="AX19" s="157">
        <f>SUM(AY19:BB19)</f>
        <v>0</v>
      </c>
      <c r="AY19" s="103"/>
      <c r="AZ19" s="103"/>
      <c r="BA19" s="103"/>
      <c r="BB19" s="104"/>
      <c r="BC19" s="157">
        <f>SUM(BD19:BG19)</f>
        <v>0</v>
      </c>
      <c r="BD19" s="103"/>
      <c r="BE19" s="103"/>
      <c r="BF19" s="103"/>
      <c r="BG19" s="104"/>
      <c r="BH19" s="157">
        <f>SUM(BI19:BL19)</f>
        <v>0</v>
      </c>
      <c r="BI19" s="103"/>
      <c r="BJ19" s="103"/>
      <c r="BK19" s="99"/>
      <c r="BL19" s="104"/>
      <c r="BM19" s="157">
        <f>SUM(BN19:BQ19)</f>
        <v>0</v>
      </c>
      <c r="BN19" s="103"/>
      <c r="BO19" s="103"/>
      <c r="BP19" s="103"/>
      <c r="BQ19" s="104"/>
      <c r="BR19" s="157">
        <f>SUM(BS19:BV19)</f>
        <v>0</v>
      </c>
      <c r="BS19" s="103"/>
      <c r="BT19" s="103"/>
      <c r="BU19" s="103"/>
      <c r="BV19" s="104"/>
      <c r="BW19" s="157">
        <f>SUM(BX19:CA19)</f>
        <v>0</v>
      </c>
      <c r="BX19" s="141"/>
      <c r="BY19" s="141"/>
      <c r="BZ19" s="141"/>
      <c r="CA19" s="142"/>
      <c r="CB19" s="31"/>
      <c r="CC19" s="105"/>
      <c r="CD19" s="105"/>
      <c r="CE19" s="105"/>
      <c r="CF19" s="106"/>
      <c r="CG19" s="31"/>
      <c r="CH19" s="105"/>
      <c r="CI19" s="105"/>
      <c r="CJ19" s="105"/>
      <c r="CK19" s="106"/>
      <c r="CL19" s="157">
        <f>SUM(CM19:CP19)</f>
        <v>0</v>
      </c>
      <c r="CM19" s="141"/>
      <c r="CN19" s="141"/>
      <c r="CO19" s="141"/>
      <c r="CP19" s="142"/>
      <c r="CQ19" s="157">
        <f>SUM(CR19:CU19)</f>
        <v>0</v>
      </c>
      <c r="CR19" s="141"/>
      <c r="CS19" s="141"/>
      <c r="CT19" s="141"/>
      <c r="CU19" s="142"/>
      <c r="CV19" s="157">
        <f>SUM(CW19:CZ19)</f>
        <v>0</v>
      </c>
      <c r="CW19" s="141"/>
      <c r="CX19" s="141"/>
      <c r="CY19" s="141"/>
      <c r="CZ19" s="142"/>
      <c r="DA19" s="157">
        <f>SUM(DB19:DE19)</f>
        <v>0</v>
      </c>
      <c r="DB19" s="141"/>
      <c r="DC19" s="141"/>
      <c r="DD19" s="141"/>
      <c r="DE19" s="142"/>
      <c r="DF19" s="157">
        <f>SUM(DG19:DJ19)</f>
        <v>0</v>
      </c>
      <c r="DG19" s="236"/>
      <c r="DH19" s="236"/>
      <c r="DI19" s="236"/>
      <c r="DJ19" s="237"/>
      <c r="DK19" s="157"/>
      <c r="DL19" s="141"/>
      <c r="DM19" s="141"/>
      <c r="DN19" s="141"/>
      <c r="DO19" s="142"/>
      <c r="DP19" s="192"/>
      <c r="DQ19" s="209"/>
      <c r="DR19" s="209"/>
      <c r="DS19" s="209"/>
      <c r="DT19" s="210"/>
      <c r="DU19" s="192"/>
      <c r="DV19" s="209"/>
      <c r="DW19" s="209"/>
      <c r="DX19" s="209"/>
      <c r="DY19" s="210"/>
      <c r="DZ19" s="192"/>
      <c r="EA19" s="209"/>
      <c r="EB19" s="209"/>
      <c r="EC19" s="209"/>
      <c r="ED19" s="210"/>
      <c r="EE19" s="192"/>
      <c r="EF19" s="209"/>
      <c r="EG19" s="209"/>
      <c r="EH19" s="209"/>
      <c r="EI19" s="210"/>
      <c r="EJ19" s="192"/>
      <c r="EK19" s="209"/>
      <c r="EL19" s="209"/>
      <c r="EM19" s="209"/>
      <c r="EN19" s="210"/>
      <c r="EO19" s="192"/>
      <c r="EP19" s="209"/>
      <c r="EQ19" s="209"/>
      <c r="ER19" s="209"/>
      <c r="ES19" s="210"/>
      <c r="ET19" s="192"/>
      <c r="EU19" s="209"/>
      <c r="EV19" s="209"/>
      <c r="EW19" s="209"/>
      <c r="EX19" s="210"/>
    </row>
    <row r="20" spans="1:154">
      <c r="A20" s="180" t="s">
        <v>48</v>
      </c>
      <c r="B20" s="28" t="s">
        <v>49</v>
      </c>
      <c r="C20" s="29" t="s">
        <v>50</v>
      </c>
      <c r="D20" s="30" t="s">
        <v>152</v>
      </c>
      <c r="E20" s="157"/>
      <c r="F20" s="32">
        <f>F7-F17-F19</f>
        <v>42595.612000000001</v>
      </c>
      <c r="G20" s="32">
        <f>G7-G17-G19</f>
        <v>0</v>
      </c>
      <c r="H20" s="32">
        <f>H7-H17-H19</f>
        <v>41612.36</v>
      </c>
      <c r="I20" s="33">
        <f>I7-I17-I19</f>
        <v>489.77499999999998</v>
      </c>
      <c r="J20" s="157"/>
      <c r="K20" s="32">
        <f>K7-K17-K19</f>
        <v>39308.042000000001</v>
      </c>
      <c r="L20" s="32">
        <f>L7-L17-L19</f>
        <v>0</v>
      </c>
      <c r="M20" s="32">
        <f>M7-M17-M19</f>
        <v>37732.632999999994</v>
      </c>
      <c r="N20" s="33">
        <f>N7-N17-N19</f>
        <v>454.00299999999999</v>
      </c>
      <c r="O20" s="157"/>
      <c r="P20" s="32">
        <f>P7-P17-P19</f>
        <v>42373.221000000005</v>
      </c>
      <c r="Q20" s="32">
        <f>Q7-Q17-Q19</f>
        <v>0</v>
      </c>
      <c r="R20" s="33">
        <f>R7-R17-R19</f>
        <v>40697.269999999997</v>
      </c>
      <c r="S20" s="33">
        <f>S7-S17-S19</f>
        <v>492.00199999999995</v>
      </c>
      <c r="T20" s="157"/>
      <c r="U20" s="78">
        <f>P20+K20+F20</f>
        <v>124276.875</v>
      </c>
      <c r="V20" s="78">
        <f>Q20+L20+G20</f>
        <v>0</v>
      </c>
      <c r="W20" s="78">
        <f>R20+M20+H20</f>
        <v>120042.26299999999</v>
      </c>
      <c r="X20" s="78">
        <f>S20+N20+I20</f>
        <v>1435.7799999999997</v>
      </c>
      <c r="Y20" s="157"/>
      <c r="Z20" s="32">
        <f>Z7-Z17-Z19</f>
        <v>39349.312000000005</v>
      </c>
      <c r="AA20" s="32">
        <f>AA7-AA17-AA19</f>
        <v>0</v>
      </c>
      <c r="AB20" s="33">
        <f>AB7-AB17-AB19</f>
        <v>37174.819000000003</v>
      </c>
      <c r="AC20" s="33">
        <f>AC7-AC17-AC19</f>
        <v>486.95800000000003</v>
      </c>
      <c r="AD20" s="157"/>
      <c r="AE20" s="32">
        <f>AE7-AE17-AE19</f>
        <v>38487.668000000005</v>
      </c>
      <c r="AF20" s="32">
        <f>AF7-AF17-AF19</f>
        <v>0</v>
      </c>
      <c r="AG20" s="33">
        <f>AG7-AG17-AG19</f>
        <v>35592.794999999998</v>
      </c>
      <c r="AH20" s="33">
        <f>AH7-AH17-AH19</f>
        <v>398.92600000000004</v>
      </c>
      <c r="AI20" s="157"/>
      <c r="AJ20" s="32">
        <f>AJ7-AJ17-AJ19</f>
        <v>36924.869999999995</v>
      </c>
      <c r="AK20" s="32">
        <f>AK7-AK17-AK19</f>
        <v>0</v>
      </c>
      <c r="AL20" s="33">
        <f>AL7-AL17-AL19</f>
        <v>33503.904000000002</v>
      </c>
      <c r="AM20" s="33">
        <f>AM7-AM17-AM19</f>
        <v>351.065</v>
      </c>
      <c r="AN20" s="157"/>
      <c r="AO20" s="70">
        <f>AJ20+AE20+Z20</f>
        <v>114761.85</v>
      </c>
      <c r="AP20" s="70">
        <f>AK20+AF20+AA20</f>
        <v>0</v>
      </c>
      <c r="AQ20" s="70">
        <f>AL20+AG20+AB20</f>
        <v>106271.518</v>
      </c>
      <c r="AR20" s="70">
        <f>AM20+AH20+AC20</f>
        <v>1236.9490000000001</v>
      </c>
      <c r="AS20" s="157"/>
      <c r="AT20" s="32">
        <f>AT7-AT17-AT19</f>
        <v>39627.148000000001</v>
      </c>
      <c r="AU20" s="32">
        <f>AU7-AU17-AU19</f>
        <v>0</v>
      </c>
      <c r="AV20" s="33">
        <f>AV7-AV17-AV19</f>
        <v>36333.288</v>
      </c>
      <c r="AW20" s="33">
        <f>AW7-AW17-AW19</f>
        <v>378.98700000000002</v>
      </c>
      <c r="AX20" s="157"/>
      <c r="AY20" s="32">
        <f>AY7-AY17-AY19</f>
        <v>34825.678999999996</v>
      </c>
      <c r="AZ20" s="32">
        <f>AZ7-AZ17-AZ19</f>
        <v>0</v>
      </c>
      <c r="BA20" s="33">
        <f>BA7-BA17-BA19</f>
        <v>32475.968000000001</v>
      </c>
      <c r="BB20" s="33">
        <f>BB7-BB17-BB19</f>
        <v>435.17399999999998</v>
      </c>
      <c r="BC20" s="157"/>
      <c r="BD20" s="32">
        <f>BD7-BD17-BD19</f>
        <v>36210.642</v>
      </c>
      <c r="BE20" s="32">
        <f>BE7-BE17-BE19</f>
        <v>0</v>
      </c>
      <c r="BF20" s="33">
        <f>BF7-BF17-BF19</f>
        <v>33632.667999999998</v>
      </c>
      <c r="BG20" s="33">
        <f>BG7-BG17-BG19</f>
        <v>430.88299999999998</v>
      </c>
      <c r="BH20" s="157"/>
      <c r="BI20" s="32">
        <f>BI7-BI17-BI19</f>
        <v>41997.165000000001</v>
      </c>
      <c r="BJ20" s="32">
        <f>BJ7-BJ17-BJ19</f>
        <v>0</v>
      </c>
      <c r="BK20" s="32">
        <f>BK7-BK17-BK19</f>
        <v>40120.021000000001</v>
      </c>
      <c r="BL20" s="134">
        <f>BL7-BL17-BL19</f>
        <v>421.327</v>
      </c>
      <c r="BM20" s="157"/>
      <c r="BN20" s="32">
        <f>BN7-BN17-BN19</f>
        <v>41437.794999999998</v>
      </c>
      <c r="BO20" s="32">
        <f>BO7-BO17-BO19</f>
        <v>0</v>
      </c>
      <c r="BP20" s="32">
        <f>BP7-BP17-BP19</f>
        <v>39561.815999999999</v>
      </c>
      <c r="BQ20" s="134">
        <f>BQ7-BQ17-BQ19</f>
        <v>429.75</v>
      </c>
      <c r="BR20" s="157"/>
      <c r="BS20" s="32">
        <f>BS7-BS17-BS19</f>
        <v>44342.322</v>
      </c>
      <c r="BT20" s="32">
        <f>BT7-BT17-BT19</f>
        <v>0</v>
      </c>
      <c r="BU20" s="32">
        <f>BU7-BU17-BU19</f>
        <v>42147.783000000003</v>
      </c>
      <c r="BV20" s="134">
        <f>BV7-BV17-BV19</f>
        <v>464.83</v>
      </c>
      <c r="BW20" s="157"/>
      <c r="BX20" s="109">
        <f>BS20+BN20+BI20+BD20+AY20+AT20+AJ20+AE20+Z20+P20+K20+F20</f>
        <v>477479.47600000008</v>
      </c>
      <c r="BY20" s="109">
        <f>BT20+BO20+BJ20+BE20+AZ20+AU20+AK20+AF20+AA20+Q20+L20+G20</f>
        <v>0</v>
      </c>
      <c r="BZ20" s="109">
        <f>BU20+BP20+BK20+BF20+BA20+AV20+AL20+AG20+AB20+R20+M20+H20</f>
        <v>450585.32500000001</v>
      </c>
      <c r="CA20" s="149">
        <f>BV20+BQ20+BL20+BG20+BB20+AW20+AM20+AH20+AC20+S20+N20+I20</f>
        <v>5233.6799999999994</v>
      </c>
      <c r="CB20" s="37"/>
      <c r="CC20" s="97"/>
      <c r="CD20" s="107"/>
      <c r="CE20" s="107"/>
      <c r="CF20" s="108"/>
      <c r="CG20" s="37"/>
      <c r="CH20" s="97"/>
      <c r="CI20" s="107"/>
      <c r="CJ20" s="107"/>
      <c r="CK20" s="108"/>
      <c r="CL20" s="157"/>
      <c r="CM20" s="109">
        <f>CM16-CM17</f>
        <v>81.043705000000003</v>
      </c>
      <c r="CN20" s="109">
        <f>CI20+CD20+BY20+BT20+BO20+BJ20+AZ20+AU20+AP20+AF20+AA20+V20</f>
        <v>0</v>
      </c>
      <c r="CO20" s="200">
        <f>CO7-CO17</f>
        <v>75.335394999999991</v>
      </c>
      <c r="CP20" s="223">
        <f>CP7-CP17</f>
        <v>0.53</v>
      </c>
      <c r="CQ20" s="157"/>
      <c r="CR20" s="109">
        <f>CR16-CR17</f>
        <v>79.542721999999998</v>
      </c>
      <c r="CS20" s="109">
        <f>CN20+CI20+CD20+BY20+BT20+BO20+BE20+AZ20+AU20+AK20+AF20+AA20</f>
        <v>0</v>
      </c>
      <c r="CT20" s="109">
        <f>CT7-CT17</f>
        <v>74.473533999999987</v>
      </c>
      <c r="CU20" s="149">
        <f>CU7-CU17</f>
        <v>0.53</v>
      </c>
      <c r="CV20" s="157"/>
      <c r="CW20" s="200">
        <f>CW16-CW17</f>
        <v>79.769007999999999</v>
      </c>
      <c r="CX20" s="109">
        <f>CS20+CN20+CI20+CD20+BY20+BT20+BJ20+BE20+AZ20+AP20+AK20+AF20</f>
        <v>0</v>
      </c>
      <c r="CY20" s="200">
        <f>CY7-CY17</f>
        <v>73.811262999999997</v>
      </c>
      <c r="CZ20" s="149">
        <f>CZ7-CZ17</f>
        <v>0.53</v>
      </c>
      <c r="DA20" s="157"/>
      <c r="DB20" s="109">
        <f>DB16-DB17</f>
        <v>77.352628999999993</v>
      </c>
      <c r="DC20" s="109"/>
      <c r="DD20" s="109">
        <f>DD7-DD17</f>
        <v>71.192973999999992</v>
      </c>
      <c r="DE20" s="149">
        <f>DE7-DE17</f>
        <v>0.52997499999999997</v>
      </c>
      <c r="DF20" s="157"/>
      <c r="DG20" s="229">
        <f>DG16-DG17</f>
        <v>73.815489999999997</v>
      </c>
      <c r="DH20" s="229"/>
      <c r="DI20" s="229">
        <f>DI7-DI17</f>
        <v>66.76988999999999</v>
      </c>
      <c r="DJ20" s="230">
        <f>DJ7-DJ17</f>
        <v>0.52998000000000001</v>
      </c>
      <c r="DK20" s="157"/>
      <c r="DL20" s="109">
        <f>DL16-DL17</f>
        <v>74.343260000000001</v>
      </c>
      <c r="DM20" s="109"/>
      <c r="DN20" s="109">
        <f>DN7-DN17</f>
        <v>66.785550000000001</v>
      </c>
      <c r="DO20" s="149">
        <f>DO7-DO17</f>
        <v>0.52997400000000006</v>
      </c>
      <c r="DP20" s="192"/>
      <c r="DQ20" s="200">
        <f>DQ16-DQ17</f>
        <v>75.338132000000002</v>
      </c>
      <c r="DR20" s="200"/>
      <c r="DS20" s="200">
        <f>DS7-DS17</f>
        <v>69.551352000000009</v>
      </c>
      <c r="DT20" s="201">
        <f>DT7-DT17</f>
        <v>0.52999963999999999</v>
      </c>
      <c r="DU20" s="192"/>
      <c r="DV20" s="200">
        <f>DV16-DV17</f>
        <v>73.138770000000008</v>
      </c>
      <c r="DW20" s="200"/>
      <c r="DX20" s="200">
        <f>DX7-DX17</f>
        <v>67.158330000000007</v>
      </c>
      <c r="DY20" s="201">
        <f>DY7-DY17</f>
        <v>0.53</v>
      </c>
      <c r="DZ20" s="192"/>
      <c r="EA20" s="200">
        <f>EA16-EA17</f>
        <v>74.952460000000002</v>
      </c>
      <c r="EB20" s="200"/>
      <c r="EC20" s="200">
        <f>EC7-EC17</f>
        <v>67.96793000000001</v>
      </c>
      <c r="ED20" s="201">
        <f>ED7-ED17</f>
        <v>0.52999999999999992</v>
      </c>
      <c r="EE20" s="192"/>
      <c r="EF20" s="200">
        <f>EF16-EF17</f>
        <v>64.990255000000005</v>
      </c>
      <c r="EG20" s="200"/>
      <c r="EH20" s="200">
        <f>EH7-EH17</f>
        <v>59.636807999999995</v>
      </c>
      <c r="EI20" s="201">
        <f>EI7-EI17</f>
        <v>0.53</v>
      </c>
      <c r="EJ20" s="192"/>
      <c r="EK20" s="200">
        <f>EK16-EK17</f>
        <v>66.908101000000002</v>
      </c>
      <c r="EL20" s="200"/>
      <c r="EM20" s="200">
        <f>EM7-EM17</f>
        <v>61.181558000000003</v>
      </c>
      <c r="EN20" s="201">
        <f>EN7-EN17</f>
        <v>0.52999999999999992</v>
      </c>
      <c r="EO20" s="192"/>
      <c r="EP20" s="200">
        <f>EP16-EP17</f>
        <v>69.795850999999999</v>
      </c>
      <c r="EQ20" s="200"/>
      <c r="ER20" s="200">
        <f>ER7-ER17</f>
        <v>64.341982999999999</v>
      </c>
      <c r="ES20" s="201">
        <f>ES7-ES17</f>
        <v>0.52999999999999992</v>
      </c>
      <c r="ET20" s="192"/>
      <c r="EU20" s="200">
        <f>EU16-EU17</f>
        <v>65.443803000000003</v>
      </c>
      <c r="EV20" s="200"/>
      <c r="EW20" s="200">
        <f>EW7-EW17</f>
        <v>58.623765000000006</v>
      </c>
      <c r="EX20" s="201">
        <f>EX7-EX17</f>
        <v>0.54000099999999995</v>
      </c>
    </row>
    <row r="21" spans="1:154" s="66" customFormat="1">
      <c r="A21" s="54" t="s">
        <v>51</v>
      </c>
      <c r="B21" s="51" t="s">
        <v>70</v>
      </c>
      <c r="C21" s="52" t="s">
        <v>52</v>
      </c>
      <c r="D21" s="53" t="s">
        <v>152</v>
      </c>
      <c r="E21" s="157">
        <f>SUM(F21:I21)</f>
        <v>36325.436999999998</v>
      </c>
      <c r="F21" s="57"/>
      <c r="G21" s="57"/>
      <c r="H21" s="57">
        <v>35839.245999999999</v>
      </c>
      <c r="I21" s="59">
        <v>486.19099999999997</v>
      </c>
      <c r="J21" s="157">
        <f>SUM(K21:N21)</f>
        <v>32925.680999999997</v>
      </c>
      <c r="K21" s="57"/>
      <c r="L21" s="57"/>
      <c r="M21" s="57">
        <v>32476.609</v>
      </c>
      <c r="N21" s="59">
        <v>449.072</v>
      </c>
      <c r="O21" s="157">
        <f>SUM(P21:S21)</f>
        <v>36010.899000000005</v>
      </c>
      <c r="P21" s="57"/>
      <c r="Q21" s="57"/>
      <c r="R21" s="57">
        <v>35523.033000000003</v>
      </c>
      <c r="S21" s="59">
        <v>487.86599999999999</v>
      </c>
      <c r="T21" s="157">
        <f>SUM(U21:X21)</f>
        <v>105262.01700000001</v>
      </c>
      <c r="U21" s="78"/>
      <c r="V21" s="78">
        <f>Q21+L21+G21</f>
        <v>0</v>
      </c>
      <c r="W21" s="78">
        <f>R21+M21+H21</f>
        <v>103838.88800000001</v>
      </c>
      <c r="X21" s="78">
        <f>S21+N21+I21</f>
        <v>1423.1289999999999</v>
      </c>
      <c r="Y21" s="161">
        <f>SUM(Z21:AC21)</f>
        <v>32999.355000000003</v>
      </c>
      <c r="Z21" s="57"/>
      <c r="AA21" s="57"/>
      <c r="AB21" s="57">
        <v>32515.377</v>
      </c>
      <c r="AC21" s="58">
        <v>483.97800000000001</v>
      </c>
      <c r="AD21" s="161">
        <f>SUM(AE21:AH21)</f>
        <v>31567.986000000001</v>
      </c>
      <c r="AE21" s="57"/>
      <c r="AF21" s="57"/>
      <c r="AG21" s="57">
        <v>31171.343000000001</v>
      </c>
      <c r="AH21" s="59">
        <v>396.64299999999997</v>
      </c>
      <c r="AI21" s="161">
        <f>SUM(AJ21:AM21)</f>
        <v>29620.48</v>
      </c>
      <c r="AJ21" s="57"/>
      <c r="AK21" s="57"/>
      <c r="AL21" s="57">
        <v>29271.469000000001</v>
      </c>
      <c r="AM21" s="59">
        <v>349.01100000000002</v>
      </c>
      <c r="AN21" s="161">
        <f>SUM(AO21:AR21)</f>
        <v>94187.821000000011</v>
      </c>
      <c r="AO21" s="62"/>
      <c r="AP21" s="62">
        <f>AK21+AF21+AA21</f>
        <v>0</v>
      </c>
      <c r="AQ21" s="62">
        <f>AL21+AG21+AB21</f>
        <v>92958.189000000013</v>
      </c>
      <c r="AR21" s="62">
        <f>AM21+AH21+AC21</f>
        <v>1229.6320000000001</v>
      </c>
      <c r="AS21" s="161">
        <f>SUM(AT21:AW21)</f>
        <v>32474.26</v>
      </c>
      <c r="AT21" s="62"/>
      <c r="AU21" s="62"/>
      <c r="AV21" s="109">
        <v>32133.088</v>
      </c>
      <c r="AW21" s="63">
        <v>341.17200000000003</v>
      </c>
      <c r="AX21" s="161">
        <f>SUM(AY21:BB21)</f>
        <v>28393.871999999999</v>
      </c>
      <c r="AY21" s="62"/>
      <c r="AZ21" s="62"/>
      <c r="BA21" s="109">
        <v>28011.89</v>
      </c>
      <c r="BB21" s="149">
        <v>381.98200000000003</v>
      </c>
      <c r="BC21" s="161">
        <f>SUM(BD21:BG21)</f>
        <v>29272.316000000003</v>
      </c>
      <c r="BD21" s="62"/>
      <c r="BE21" s="62"/>
      <c r="BF21" s="109">
        <v>28842.701000000001</v>
      </c>
      <c r="BG21" s="149">
        <v>429.61500000000001</v>
      </c>
      <c r="BH21" s="161">
        <f>SUM(BI21:BL21)</f>
        <v>35408.315999999999</v>
      </c>
      <c r="BI21" s="62"/>
      <c r="BJ21" s="62"/>
      <c r="BK21" s="109">
        <v>34988.464999999997</v>
      </c>
      <c r="BL21" s="149">
        <v>419.851</v>
      </c>
      <c r="BM21" s="161">
        <f>SUM(BN21:BQ21)</f>
        <v>34682.258000000002</v>
      </c>
      <c r="BN21" s="62"/>
      <c r="BO21" s="62"/>
      <c r="BP21" s="109">
        <v>34254.44</v>
      </c>
      <c r="BQ21" s="149">
        <v>427.81799999999998</v>
      </c>
      <c r="BR21" s="161">
        <f>SUM(BS21:BV21)</f>
        <v>36613.170999999995</v>
      </c>
      <c r="BS21" s="62"/>
      <c r="BT21" s="62"/>
      <c r="BU21" s="62">
        <v>36150.862999999998</v>
      </c>
      <c r="BV21" s="63">
        <v>462.30799999999999</v>
      </c>
      <c r="BW21" s="161">
        <f>SUM(BX21:CA21)</f>
        <v>396294.03100000002</v>
      </c>
      <c r="BX21" s="62"/>
      <c r="BY21" s="143"/>
      <c r="BZ21" s="109">
        <v>391091.20699999999</v>
      </c>
      <c r="CA21" s="149">
        <v>5202.8239999999996</v>
      </c>
      <c r="CB21" s="110"/>
      <c r="CC21" s="86"/>
      <c r="CD21" s="111"/>
      <c r="CE21" s="111"/>
      <c r="CF21" s="65"/>
      <c r="CG21" s="110"/>
      <c r="CH21" s="60"/>
      <c r="CI21" s="111"/>
      <c r="CJ21" s="111"/>
      <c r="CK21" s="65"/>
      <c r="CL21" s="161">
        <f>SUM(CM21:CP21)</f>
        <v>63.538676000000002</v>
      </c>
      <c r="CM21" s="62"/>
      <c r="CN21" s="143"/>
      <c r="CO21" s="200">
        <v>63.538676000000002</v>
      </c>
      <c r="CP21" s="149"/>
      <c r="CQ21" s="161">
        <f>SUM(CR21:CU21)</f>
        <v>62.667160000000003</v>
      </c>
      <c r="CR21" s="62"/>
      <c r="CS21" s="143"/>
      <c r="CT21" s="200">
        <v>62.667160000000003</v>
      </c>
      <c r="CU21" s="149"/>
      <c r="CV21" s="192">
        <f>SUM(CW21:CZ21)</f>
        <v>62.004792000000002</v>
      </c>
      <c r="CW21" s="62"/>
      <c r="CX21" s="143"/>
      <c r="CY21" s="200">
        <v>62.004792000000002</v>
      </c>
      <c r="CZ21" s="149"/>
      <c r="DA21" s="161">
        <f>SUM(DB21:DE21)</f>
        <v>59.386000000000003</v>
      </c>
      <c r="DB21" s="62"/>
      <c r="DC21" s="143"/>
      <c r="DD21" s="109">
        <v>59.386000000000003</v>
      </c>
      <c r="DE21" s="149"/>
      <c r="DF21" s="161">
        <f>SUM(DG21:DJ21)</f>
        <v>54.961199999999998</v>
      </c>
      <c r="DG21" s="229"/>
      <c r="DH21" s="231"/>
      <c r="DI21" s="229">
        <v>54.961199999999998</v>
      </c>
      <c r="DJ21" s="230"/>
      <c r="DK21" s="225">
        <f>SUM(DL21:DO21)</f>
        <v>54.977699999999999</v>
      </c>
      <c r="DL21" s="229"/>
      <c r="DM21" s="231"/>
      <c r="DN21" s="229">
        <v>54.977699999999999</v>
      </c>
      <c r="DO21" s="230"/>
      <c r="DP21" s="192">
        <f>SUM(DQ21:DT21)</f>
        <v>57.744020999999996</v>
      </c>
      <c r="DQ21" s="200"/>
      <c r="DR21" s="203"/>
      <c r="DS21" s="200">
        <v>57.744020999999996</v>
      </c>
      <c r="DT21" s="201"/>
      <c r="DU21" s="192">
        <f>SUM(DV21:DY21)</f>
        <v>55.359102999999998</v>
      </c>
      <c r="DV21" s="200"/>
      <c r="DW21" s="203"/>
      <c r="DX21" s="200">
        <v>55.359102999999998</v>
      </c>
      <c r="DY21" s="201"/>
      <c r="DZ21" s="192">
        <f>SUM(EA21:ED21)</f>
        <v>56.168934</v>
      </c>
      <c r="EA21" s="200"/>
      <c r="EB21" s="203"/>
      <c r="EC21" s="200">
        <v>56.168934</v>
      </c>
      <c r="ED21" s="201"/>
      <c r="EE21" s="192">
        <f>SUM(EF21:EI21)</f>
        <v>47.835406999999996</v>
      </c>
      <c r="EF21" s="200"/>
      <c r="EG21" s="203"/>
      <c r="EH21" s="200">
        <v>47.835406999999996</v>
      </c>
      <c r="EI21" s="201"/>
      <c r="EJ21" s="192">
        <f>SUM(EK21:EN21)</f>
        <v>49.380597000000002</v>
      </c>
      <c r="EK21" s="200"/>
      <c r="EL21" s="203"/>
      <c r="EM21" s="200">
        <v>49.380597000000002</v>
      </c>
      <c r="EN21" s="201"/>
      <c r="EO21" s="192">
        <f>SUM(EP21:ES21)</f>
        <v>52.541952999999999</v>
      </c>
      <c r="EP21" s="200"/>
      <c r="EQ21" s="203"/>
      <c r="ER21" s="200">
        <v>52.541952999999999</v>
      </c>
      <c r="ES21" s="201"/>
      <c r="ET21" s="192">
        <f>SUM(EU21:EX21)</f>
        <v>46.600819999999999</v>
      </c>
      <c r="EU21" s="200"/>
      <c r="EV21" s="203"/>
      <c r="EW21" s="200">
        <v>46.600819999999999</v>
      </c>
      <c r="EX21" s="201"/>
    </row>
    <row r="22" spans="1:154">
      <c r="A22" s="38"/>
      <c r="B22" s="28" t="s">
        <v>53</v>
      </c>
      <c r="C22" s="29"/>
      <c r="D22" s="30" t="s">
        <v>152</v>
      </c>
      <c r="E22" s="158"/>
      <c r="F22" s="162"/>
      <c r="G22" s="162"/>
      <c r="H22" s="162"/>
      <c r="I22" s="163"/>
      <c r="J22" s="158"/>
      <c r="K22" s="162"/>
      <c r="L22" s="162"/>
      <c r="M22" s="162"/>
      <c r="N22" s="163"/>
      <c r="O22" s="158"/>
      <c r="P22" s="162"/>
      <c r="Q22" s="162"/>
      <c r="R22" s="162"/>
      <c r="S22" s="163"/>
      <c r="T22" s="158"/>
      <c r="U22" s="167"/>
      <c r="V22" s="162"/>
      <c r="W22" s="162"/>
      <c r="X22" s="167"/>
      <c r="Y22" s="158"/>
      <c r="Z22" s="162"/>
      <c r="AA22" s="162"/>
      <c r="AB22" s="162"/>
      <c r="AC22" s="166"/>
      <c r="AD22" s="158"/>
      <c r="AE22" s="162"/>
      <c r="AF22" s="162"/>
      <c r="AG22" s="162"/>
      <c r="AH22" s="163"/>
      <c r="AI22" s="158"/>
      <c r="AJ22" s="162"/>
      <c r="AK22" s="162"/>
      <c r="AL22" s="162"/>
      <c r="AM22" s="163"/>
      <c r="AN22" s="158"/>
      <c r="AO22" s="112"/>
      <c r="AP22" s="112"/>
      <c r="AQ22" s="112"/>
      <c r="AR22" s="114"/>
      <c r="AS22" s="158"/>
      <c r="AT22" s="112"/>
      <c r="AU22" s="112"/>
      <c r="AV22" s="113"/>
      <c r="AW22" s="114"/>
      <c r="AX22" s="158"/>
      <c r="AY22" s="112"/>
      <c r="AZ22" s="112"/>
      <c r="BA22" s="112"/>
      <c r="BB22" s="114"/>
      <c r="BC22" s="158"/>
      <c r="BD22" s="112"/>
      <c r="BE22" s="112"/>
      <c r="BF22" s="112"/>
      <c r="BG22" s="114"/>
      <c r="BH22" s="158"/>
      <c r="BI22" s="112"/>
      <c r="BJ22" s="112"/>
      <c r="BK22" s="112"/>
      <c r="BL22" s="114"/>
      <c r="BM22" s="158"/>
      <c r="BN22" s="112"/>
      <c r="BO22" s="112"/>
      <c r="BP22" s="112"/>
      <c r="BQ22" s="114"/>
      <c r="BR22" s="158"/>
      <c r="BS22" s="112"/>
      <c r="BT22" s="112"/>
      <c r="BU22" s="112"/>
      <c r="BV22" s="114"/>
      <c r="BW22" s="158"/>
      <c r="BX22" s="112"/>
      <c r="BY22" s="112"/>
      <c r="BZ22" s="112"/>
      <c r="CA22" s="114"/>
      <c r="CB22" s="38"/>
      <c r="CC22" s="115"/>
      <c r="CD22" s="115"/>
      <c r="CE22" s="115"/>
      <c r="CF22" s="116"/>
      <c r="CG22" s="38"/>
      <c r="CH22" s="115"/>
      <c r="CI22" s="115"/>
      <c r="CJ22" s="115"/>
      <c r="CK22" s="116"/>
      <c r="CL22" s="158"/>
      <c r="CM22" s="112"/>
      <c r="CN22" s="112"/>
      <c r="CO22" s="112"/>
      <c r="CP22" s="114"/>
      <c r="CQ22" s="158"/>
      <c r="CR22" s="112"/>
      <c r="CS22" s="112"/>
      <c r="CT22" s="112"/>
      <c r="CU22" s="114"/>
      <c r="CV22" s="158"/>
      <c r="CW22" s="112"/>
      <c r="CX22" s="112"/>
      <c r="CY22" s="112"/>
      <c r="CZ22" s="114"/>
      <c r="DA22" s="158"/>
      <c r="DB22" s="112"/>
      <c r="DC22" s="112"/>
      <c r="DD22" s="112"/>
      <c r="DE22" s="114"/>
      <c r="DF22" s="158"/>
      <c r="DG22" s="238"/>
      <c r="DH22" s="238"/>
      <c r="DI22" s="238"/>
      <c r="DJ22" s="239"/>
      <c r="DK22" s="158"/>
      <c r="DL22" s="112"/>
      <c r="DM22" s="112"/>
      <c r="DN22" s="112"/>
      <c r="DO22" s="114"/>
      <c r="DP22" s="195"/>
      <c r="DQ22" s="211"/>
      <c r="DR22" s="211"/>
      <c r="DS22" s="211"/>
      <c r="DT22" s="212"/>
      <c r="DU22" s="195"/>
      <c r="DV22" s="211"/>
      <c r="DW22" s="211"/>
      <c r="DX22" s="211"/>
      <c r="DY22" s="212"/>
      <c r="DZ22" s="195"/>
      <c r="EA22" s="211"/>
      <c r="EB22" s="211"/>
      <c r="EC22" s="211"/>
      <c r="ED22" s="212"/>
      <c r="EE22" s="195"/>
      <c r="EF22" s="211"/>
      <c r="EG22" s="211"/>
      <c r="EH22" s="211"/>
      <c r="EI22" s="212"/>
      <c r="EJ22" s="195"/>
      <c r="EK22" s="211"/>
      <c r="EL22" s="211"/>
      <c r="EM22" s="211"/>
      <c r="EN22" s="212"/>
      <c r="EO22" s="195"/>
      <c r="EP22" s="211"/>
      <c r="EQ22" s="211"/>
      <c r="ER22" s="211"/>
      <c r="ES22" s="212"/>
      <c r="ET22" s="195"/>
      <c r="EU22" s="211"/>
      <c r="EV22" s="211"/>
      <c r="EW22" s="211"/>
      <c r="EX22" s="212"/>
    </row>
    <row r="23" spans="1:154" ht="33.75">
      <c r="A23" s="38"/>
      <c r="B23" s="28" t="s">
        <v>54</v>
      </c>
      <c r="C23" s="29" t="s">
        <v>55</v>
      </c>
      <c r="D23" s="30" t="s">
        <v>152</v>
      </c>
      <c r="E23" s="157">
        <f>SUM(F23:I23)</f>
        <v>0</v>
      </c>
      <c r="F23" s="57"/>
      <c r="G23" s="57"/>
      <c r="H23" s="57"/>
      <c r="I23" s="59"/>
      <c r="J23" s="157">
        <f>SUM(K23:N23)</f>
        <v>0</v>
      </c>
      <c r="K23" s="57"/>
      <c r="L23" s="57"/>
      <c r="M23" s="57"/>
      <c r="N23" s="59"/>
      <c r="O23" s="157">
        <f>SUM(P23:S23)</f>
        <v>0</v>
      </c>
      <c r="P23" s="67"/>
      <c r="Q23" s="67"/>
      <c r="R23" s="67"/>
      <c r="S23" s="68"/>
      <c r="T23" s="157">
        <f>SUM(U23:X23)</f>
        <v>0</v>
      </c>
      <c r="U23" s="56"/>
      <c r="V23" s="57"/>
      <c r="W23" s="57"/>
      <c r="X23" s="56"/>
      <c r="Y23" s="157">
        <f>SUM(Z23:AC23)</f>
        <v>0</v>
      </c>
      <c r="Z23" s="67"/>
      <c r="AA23" s="67"/>
      <c r="AB23" s="67"/>
      <c r="AC23" s="117"/>
      <c r="AD23" s="157">
        <f>SUM(AE23:AH23)</f>
        <v>0</v>
      </c>
      <c r="AE23" s="57"/>
      <c r="AF23" s="57"/>
      <c r="AG23" s="57"/>
      <c r="AH23" s="59"/>
      <c r="AI23" s="157">
        <f>SUM(AJ23:AM23)</f>
        <v>0</v>
      </c>
      <c r="AJ23" s="57"/>
      <c r="AK23" s="57"/>
      <c r="AL23" s="57"/>
      <c r="AM23" s="59"/>
      <c r="AN23" s="157"/>
      <c r="AO23" s="62"/>
      <c r="AP23" s="62"/>
      <c r="AQ23" s="62"/>
      <c r="AR23" s="63"/>
      <c r="AS23" s="157">
        <f>SUM(AT23:AW23)</f>
        <v>0</v>
      </c>
      <c r="AT23" s="70"/>
      <c r="AU23" s="70"/>
      <c r="AV23" s="84"/>
      <c r="AW23" s="71"/>
      <c r="AX23" s="157">
        <f>SUM(AY23:BB23)</f>
        <v>0</v>
      </c>
      <c r="AY23" s="62"/>
      <c r="AZ23" s="62"/>
      <c r="BA23" s="62"/>
      <c r="BB23" s="63"/>
      <c r="BC23" s="157">
        <f>SUM(BD23:BG23)</f>
        <v>0</v>
      </c>
      <c r="BD23" s="70"/>
      <c r="BE23" s="70"/>
      <c r="BF23" s="70"/>
      <c r="BG23" s="71"/>
      <c r="BH23" s="157">
        <f>SUM(BI23:BL23)</f>
        <v>0</v>
      </c>
      <c r="BI23" s="62"/>
      <c r="BJ23" s="62"/>
      <c r="BK23" s="62"/>
      <c r="BL23" s="63"/>
      <c r="BM23" s="157">
        <f>SUM(BN23:BQ23)</f>
        <v>0</v>
      </c>
      <c r="BN23" s="62"/>
      <c r="BO23" s="62"/>
      <c r="BP23" s="62"/>
      <c r="BQ23" s="63"/>
      <c r="BR23" s="157">
        <f>SUM(BS23:BV23)</f>
        <v>0</v>
      </c>
      <c r="BS23" s="62"/>
      <c r="BT23" s="62"/>
      <c r="BU23" s="62"/>
      <c r="BV23" s="63"/>
      <c r="BW23" s="157">
        <f>SUM(BX23:CA23)</f>
        <v>0</v>
      </c>
      <c r="BX23" s="62"/>
      <c r="BY23" s="62"/>
      <c r="BZ23" s="62"/>
      <c r="CA23" s="63"/>
      <c r="CB23" s="31"/>
      <c r="CC23" s="60"/>
      <c r="CD23" s="60"/>
      <c r="CE23" s="60"/>
      <c r="CF23" s="61"/>
      <c r="CG23" s="31"/>
      <c r="CH23" s="60"/>
      <c r="CI23" s="60"/>
      <c r="CJ23" s="60"/>
      <c r="CK23" s="61"/>
      <c r="CL23" s="157">
        <f>SUM(CM23:CP23)</f>
        <v>0</v>
      </c>
      <c r="CM23" s="62"/>
      <c r="CN23" s="62"/>
      <c r="CO23" s="62"/>
      <c r="CP23" s="63"/>
      <c r="CQ23" s="157">
        <f>SUM(CR23:CU23)</f>
        <v>0</v>
      </c>
      <c r="CR23" s="62"/>
      <c r="CS23" s="62"/>
      <c r="CT23" s="62"/>
      <c r="CU23" s="63"/>
      <c r="CV23" s="157">
        <f>SUM(CW23:CZ23)</f>
        <v>0</v>
      </c>
      <c r="CW23" s="62"/>
      <c r="CX23" s="62"/>
      <c r="CY23" s="62"/>
      <c r="CZ23" s="63"/>
      <c r="DA23" s="157">
        <f>SUM(DB23:DE23)</f>
        <v>0</v>
      </c>
      <c r="DB23" s="62"/>
      <c r="DC23" s="62"/>
      <c r="DD23" s="62"/>
      <c r="DE23" s="63"/>
      <c r="DF23" s="157">
        <f>SUM(DG23:DJ23)</f>
        <v>0</v>
      </c>
      <c r="DG23" s="229"/>
      <c r="DH23" s="229"/>
      <c r="DI23" s="229"/>
      <c r="DJ23" s="230"/>
      <c r="DK23" s="157"/>
      <c r="DL23" s="62"/>
      <c r="DM23" s="62"/>
      <c r="DN23" s="62"/>
      <c r="DO23" s="63"/>
      <c r="DP23" s="192"/>
      <c r="DQ23" s="200"/>
      <c r="DR23" s="200"/>
      <c r="DS23" s="200"/>
      <c r="DT23" s="201"/>
      <c r="DU23" s="192"/>
      <c r="DV23" s="200"/>
      <c r="DW23" s="200"/>
      <c r="DX23" s="200"/>
      <c r="DY23" s="201"/>
      <c r="DZ23" s="192"/>
      <c r="EA23" s="200"/>
      <c r="EB23" s="200"/>
      <c r="EC23" s="200"/>
      <c r="ED23" s="201"/>
      <c r="EE23" s="192"/>
      <c r="EF23" s="200"/>
      <c r="EG23" s="200"/>
      <c r="EH23" s="200"/>
      <c r="EI23" s="201"/>
      <c r="EJ23" s="192"/>
      <c r="EK23" s="200"/>
      <c r="EL23" s="200"/>
      <c r="EM23" s="200"/>
      <c r="EN23" s="201"/>
      <c r="EO23" s="192"/>
      <c r="EP23" s="200"/>
      <c r="EQ23" s="200"/>
      <c r="ER23" s="200"/>
      <c r="ES23" s="201"/>
      <c r="ET23" s="192"/>
      <c r="EU23" s="200"/>
      <c r="EV23" s="200"/>
      <c r="EW23" s="200"/>
      <c r="EX23" s="201"/>
    </row>
    <row r="24" spans="1:154" ht="24.75" customHeight="1">
      <c r="A24" s="38"/>
      <c r="B24" s="28" t="s">
        <v>56</v>
      </c>
      <c r="C24" s="29" t="s">
        <v>57</v>
      </c>
      <c r="D24" s="30" t="s">
        <v>152</v>
      </c>
      <c r="E24" s="157">
        <f>SUM(F24:I24)</f>
        <v>0</v>
      </c>
      <c r="F24" s="57"/>
      <c r="G24" s="57"/>
      <c r="H24" s="57"/>
      <c r="I24" s="59"/>
      <c r="J24" s="157">
        <f>SUM(K24:N24)</f>
        <v>0</v>
      </c>
      <c r="K24" s="67"/>
      <c r="L24" s="67"/>
      <c r="M24" s="67"/>
      <c r="N24" s="68"/>
      <c r="O24" s="157">
        <f>SUM(P24:S24)</f>
        <v>0</v>
      </c>
      <c r="P24" s="67"/>
      <c r="Q24" s="67"/>
      <c r="R24" s="67"/>
      <c r="S24" s="68"/>
      <c r="T24" s="157">
        <f>SUM(U24:X24)</f>
        <v>0</v>
      </c>
      <c r="U24" s="69"/>
      <c r="V24" s="67"/>
      <c r="W24" s="67"/>
      <c r="X24" s="69"/>
      <c r="Y24" s="157">
        <f>SUM(Z24:AC24)</f>
        <v>0</v>
      </c>
      <c r="Z24" s="67"/>
      <c r="AA24" s="67"/>
      <c r="AB24" s="67"/>
      <c r="AC24" s="117"/>
      <c r="AD24" s="157">
        <f>SUM(AE24:AH24)</f>
        <v>0</v>
      </c>
      <c r="AE24" s="67"/>
      <c r="AF24" s="67"/>
      <c r="AG24" s="67"/>
      <c r="AH24" s="68"/>
      <c r="AI24" s="157">
        <f>SUM(AJ24:AM24)</f>
        <v>0</v>
      </c>
      <c r="AJ24" s="67"/>
      <c r="AK24" s="67"/>
      <c r="AL24" s="67"/>
      <c r="AM24" s="68"/>
      <c r="AN24" s="157"/>
      <c r="AO24" s="70"/>
      <c r="AP24" s="70"/>
      <c r="AQ24" s="70"/>
      <c r="AR24" s="71"/>
      <c r="AS24" s="157">
        <f>SUM(AT24:AW24)</f>
        <v>0</v>
      </c>
      <c r="AT24" s="70"/>
      <c r="AU24" s="70"/>
      <c r="AV24" s="84"/>
      <c r="AW24" s="71"/>
      <c r="AX24" s="157">
        <f>SUM(AY24:BB24)</f>
        <v>0</v>
      </c>
      <c r="AY24" s="70"/>
      <c r="AZ24" s="70"/>
      <c r="BA24" s="70"/>
      <c r="BB24" s="71"/>
      <c r="BC24" s="157">
        <f>SUM(BD24:BG24)</f>
        <v>0</v>
      </c>
      <c r="BD24" s="70"/>
      <c r="BE24" s="70"/>
      <c r="BF24" s="70"/>
      <c r="BG24" s="71"/>
      <c r="BH24" s="157">
        <f>SUM(BI24:BL24)</f>
        <v>0</v>
      </c>
      <c r="BI24" s="70"/>
      <c r="BJ24" s="70"/>
      <c r="BK24" s="70"/>
      <c r="BL24" s="71"/>
      <c r="BM24" s="157">
        <f>SUM(BN24:BQ24)</f>
        <v>0</v>
      </c>
      <c r="BN24" s="70"/>
      <c r="BO24" s="70"/>
      <c r="BP24" s="70"/>
      <c r="BQ24" s="71"/>
      <c r="BR24" s="157">
        <f>SUM(BS24:BV24)</f>
        <v>0</v>
      </c>
      <c r="BS24" s="70"/>
      <c r="BT24" s="70"/>
      <c r="BU24" s="70"/>
      <c r="BV24" s="71"/>
      <c r="BW24" s="157">
        <f>SUM(BX24:CA24)</f>
        <v>0</v>
      </c>
      <c r="BX24" s="62"/>
      <c r="BY24" s="62"/>
      <c r="BZ24" s="62"/>
      <c r="CA24" s="63"/>
      <c r="CB24" s="31"/>
      <c r="CC24" s="60"/>
      <c r="CD24" s="60"/>
      <c r="CE24" s="60"/>
      <c r="CF24" s="61"/>
      <c r="CG24" s="31"/>
      <c r="CH24" s="60"/>
      <c r="CI24" s="60"/>
      <c r="CJ24" s="60"/>
      <c r="CK24" s="61"/>
      <c r="CL24" s="157">
        <f>SUM(CM24:CP24)</f>
        <v>0</v>
      </c>
      <c r="CM24" s="62"/>
      <c r="CN24" s="62"/>
      <c r="CO24" s="62"/>
      <c r="CP24" s="63"/>
      <c r="CQ24" s="157">
        <f>SUM(CR24:CU24)</f>
        <v>0</v>
      </c>
      <c r="CR24" s="62"/>
      <c r="CS24" s="62"/>
      <c r="CT24" s="62"/>
      <c r="CU24" s="63"/>
      <c r="CV24" s="157">
        <f>SUM(CW24:CZ24)</f>
        <v>0</v>
      </c>
      <c r="CW24" s="62"/>
      <c r="CX24" s="62"/>
      <c r="CY24" s="62"/>
      <c r="CZ24" s="63"/>
      <c r="DA24" s="157">
        <f>SUM(DB24:DE24)</f>
        <v>0</v>
      </c>
      <c r="DB24" s="62"/>
      <c r="DC24" s="62"/>
      <c r="DD24" s="62"/>
      <c r="DE24" s="63"/>
      <c r="DF24" s="157">
        <f>SUM(DG24:DJ24)</f>
        <v>0</v>
      </c>
      <c r="DG24" s="229"/>
      <c r="DH24" s="229"/>
      <c r="DI24" s="229"/>
      <c r="DJ24" s="230"/>
      <c r="DK24" s="157"/>
      <c r="DL24" s="62"/>
      <c r="DM24" s="62"/>
      <c r="DN24" s="62"/>
      <c r="DO24" s="63"/>
      <c r="DP24" s="192"/>
      <c r="DQ24" s="200"/>
      <c r="DR24" s="200"/>
      <c r="DS24" s="200"/>
      <c r="DT24" s="201"/>
      <c r="DU24" s="192"/>
      <c r="DV24" s="200"/>
      <c r="DW24" s="200"/>
      <c r="DX24" s="200"/>
      <c r="DY24" s="201"/>
      <c r="DZ24" s="192"/>
      <c r="EA24" s="200"/>
      <c r="EB24" s="200"/>
      <c r="EC24" s="200"/>
      <c r="ED24" s="201"/>
      <c r="EE24" s="192"/>
      <c r="EF24" s="200"/>
      <c r="EG24" s="200"/>
      <c r="EH24" s="200"/>
      <c r="EI24" s="201"/>
      <c r="EJ24" s="192"/>
      <c r="EK24" s="200"/>
      <c r="EL24" s="200"/>
      <c r="EM24" s="200"/>
      <c r="EN24" s="201"/>
      <c r="EO24" s="192"/>
      <c r="EP24" s="200"/>
      <c r="EQ24" s="200"/>
      <c r="ER24" s="200"/>
      <c r="ES24" s="201"/>
      <c r="ET24" s="192"/>
      <c r="EU24" s="200"/>
      <c r="EV24" s="200"/>
      <c r="EW24" s="200"/>
      <c r="EX24" s="201"/>
    </row>
    <row r="25" spans="1:154">
      <c r="A25" s="38" t="s">
        <v>58</v>
      </c>
      <c r="B25" s="28" t="s">
        <v>59</v>
      </c>
      <c r="C25" s="29" t="s">
        <v>60</v>
      </c>
      <c r="D25" s="30" t="s">
        <v>152</v>
      </c>
      <c r="E25" s="157">
        <f>SUM(F25:I25)</f>
        <v>0</v>
      </c>
      <c r="F25" s="57"/>
      <c r="G25" s="57"/>
      <c r="H25" s="57"/>
      <c r="I25" s="59"/>
      <c r="J25" s="157">
        <f>SUM(K25:N25)</f>
        <v>0</v>
      </c>
      <c r="K25" s="67"/>
      <c r="L25" s="67"/>
      <c r="M25" s="67"/>
      <c r="N25" s="68"/>
      <c r="O25" s="157">
        <f>SUM(P25:S25)</f>
        <v>0</v>
      </c>
      <c r="P25" s="67"/>
      <c r="Q25" s="67"/>
      <c r="R25" s="67"/>
      <c r="S25" s="68"/>
      <c r="T25" s="157">
        <f>SUM(U25:X25)</f>
        <v>0</v>
      </c>
      <c r="U25" s="69"/>
      <c r="V25" s="67"/>
      <c r="W25" s="67"/>
      <c r="X25" s="69"/>
      <c r="Y25" s="157">
        <f>SUM(Z25:AC25)</f>
        <v>0</v>
      </c>
      <c r="Z25" s="67"/>
      <c r="AA25" s="67"/>
      <c r="AB25" s="67"/>
      <c r="AC25" s="117"/>
      <c r="AD25" s="157">
        <f>SUM(AE25:AH25)</f>
        <v>0</v>
      </c>
      <c r="AE25" s="67"/>
      <c r="AF25" s="67"/>
      <c r="AG25" s="67"/>
      <c r="AH25" s="68"/>
      <c r="AI25" s="157">
        <f>SUM(AJ25:AM25)</f>
        <v>0</v>
      </c>
      <c r="AJ25" s="67"/>
      <c r="AK25" s="67"/>
      <c r="AL25" s="67"/>
      <c r="AM25" s="68"/>
      <c r="AN25" s="157"/>
      <c r="AO25" s="70"/>
      <c r="AP25" s="70"/>
      <c r="AQ25" s="70"/>
      <c r="AR25" s="71"/>
      <c r="AS25" s="157">
        <f>SUM(AT25:AW25)</f>
        <v>0</v>
      </c>
      <c r="AT25" s="70"/>
      <c r="AU25" s="70"/>
      <c r="AV25" s="84"/>
      <c r="AW25" s="71"/>
      <c r="AX25" s="157">
        <f>SUM(AY25:BB25)</f>
        <v>0</v>
      </c>
      <c r="AY25" s="70"/>
      <c r="AZ25" s="70"/>
      <c r="BA25" s="70"/>
      <c r="BB25" s="71"/>
      <c r="BC25" s="157">
        <f>SUM(BD25:BG25)</f>
        <v>0</v>
      </c>
      <c r="BD25" s="70"/>
      <c r="BE25" s="70"/>
      <c r="BF25" s="70"/>
      <c r="BG25" s="71"/>
      <c r="BH25" s="157">
        <f>SUM(BI25:BL25)</f>
        <v>0</v>
      </c>
      <c r="BI25" s="70"/>
      <c r="BJ25" s="70"/>
      <c r="BK25" s="70"/>
      <c r="BL25" s="71"/>
      <c r="BM25" s="157">
        <f>SUM(BN25:BQ25)</f>
        <v>0</v>
      </c>
      <c r="BN25" s="70"/>
      <c r="BO25" s="70"/>
      <c r="BP25" s="70"/>
      <c r="BQ25" s="71"/>
      <c r="BR25" s="31">
        <f>SUM(BS25:BV25)</f>
        <v>0</v>
      </c>
      <c r="BS25" s="70"/>
      <c r="BT25" s="70"/>
      <c r="BU25" s="70"/>
      <c r="BV25" s="71"/>
      <c r="BW25" s="157">
        <f>SUM(BX25:CA25)</f>
        <v>0</v>
      </c>
      <c r="BX25" s="62"/>
      <c r="BY25" s="62"/>
      <c r="BZ25" s="62"/>
      <c r="CA25" s="63"/>
      <c r="CB25" s="31"/>
      <c r="CC25" s="60"/>
      <c r="CD25" s="60"/>
      <c r="CE25" s="60"/>
      <c r="CF25" s="61"/>
      <c r="CG25" s="31"/>
      <c r="CH25" s="60"/>
      <c r="CI25" s="60"/>
      <c r="CJ25" s="60"/>
      <c r="CK25" s="61"/>
      <c r="CL25" s="157">
        <f>SUM(CM25:CP25)</f>
        <v>0</v>
      </c>
      <c r="CM25" s="62"/>
      <c r="CN25" s="62"/>
      <c r="CO25" s="62"/>
      <c r="CP25" s="63"/>
      <c r="CQ25" s="157">
        <f>SUM(CR25:CU25)</f>
        <v>0</v>
      </c>
      <c r="CR25" s="62"/>
      <c r="CS25" s="62"/>
      <c r="CT25" s="62"/>
      <c r="CU25" s="63"/>
      <c r="CV25" s="157">
        <f>SUM(CW25:CZ25)</f>
        <v>0</v>
      </c>
      <c r="CW25" s="62"/>
      <c r="CX25" s="62"/>
      <c r="CY25" s="62"/>
      <c r="CZ25" s="63"/>
      <c r="DA25" s="157">
        <f>SUM(DB25:DE25)</f>
        <v>0</v>
      </c>
      <c r="DB25" s="62"/>
      <c r="DC25" s="62"/>
      <c r="DD25" s="62"/>
      <c r="DE25" s="63"/>
      <c r="DF25" s="157">
        <f>SUM(DG25:DJ25)</f>
        <v>0</v>
      </c>
      <c r="DG25" s="229"/>
      <c r="DH25" s="229"/>
      <c r="DI25" s="229"/>
      <c r="DJ25" s="230"/>
      <c r="DK25" s="157"/>
      <c r="DL25" s="62"/>
      <c r="DM25" s="62"/>
      <c r="DN25" s="62"/>
      <c r="DO25" s="63"/>
      <c r="DP25" s="192"/>
      <c r="DQ25" s="200"/>
      <c r="DR25" s="200"/>
      <c r="DS25" s="200"/>
      <c r="DT25" s="201"/>
      <c r="DU25" s="192"/>
      <c r="DV25" s="200"/>
      <c r="DW25" s="200"/>
      <c r="DX25" s="200"/>
      <c r="DY25" s="201"/>
      <c r="DZ25" s="192"/>
      <c r="EA25" s="200"/>
      <c r="EB25" s="200"/>
      <c r="EC25" s="200"/>
      <c r="ED25" s="201"/>
      <c r="EE25" s="192"/>
      <c r="EF25" s="200"/>
      <c r="EG25" s="200"/>
      <c r="EH25" s="200"/>
      <c r="EI25" s="201"/>
      <c r="EJ25" s="192"/>
      <c r="EK25" s="200"/>
      <c r="EL25" s="200"/>
      <c r="EM25" s="200"/>
      <c r="EN25" s="201"/>
      <c r="EO25" s="192"/>
      <c r="EP25" s="200"/>
      <c r="EQ25" s="200"/>
      <c r="ER25" s="200"/>
      <c r="ES25" s="201"/>
      <c r="ET25" s="192"/>
      <c r="EU25" s="200"/>
      <c r="EV25" s="200"/>
      <c r="EW25" s="200"/>
      <c r="EX25" s="201"/>
    </row>
    <row r="26" spans="1:154" s="119" customFormat="1">
      <c r="A26" s="38" t="s">
        <v>61</v>
      </c>
      <c r="B26" s="28" t="s">
        <v>69</v>
      </c>
      <c r="C26" s="29" t="s">
        <v>62</v>
      </c>
      <c r="D26" s="30" t="s">
        <v>152</v>
      </c>
      <c r="E26" s="161">
        <f>SUM(F26:I26)</f>
        <v>12858.517000000002</v>
      </c>
      <c r="F26" s="79">
        <v>7556.8490000000002</v>
      </c>
      <c r="G26" s="57"/>
      <c r="H26" s="79">
        <v>5298.0839999999998</v>
      </c>
      <c r="I26" s="164">
        <v>3.5840000000000001</v>
      </c>
      <c r="J26" s="161">
        <f>SUM(K26:N26)</f>
        <v>12240.152</v>
      </c>
      <c r="K26" s="67">
        <v>7422.991</v>
      </c>
      <c r="L26" s="67"/>
      <c r="M26" s="67">
        <v>4812.2299999999996</v>
      </c>
      <c r="N26" s="68">
        <v>4.931</v>
      </c>
      <c r="O26" s="161">
        <f>SUM(P26:S26)</f>
        <v>12534.998000000001</v>
      </c>
      <c r="P26" s="81">
        <v>7833.5129999999999</v>
      </c>
      <c r="Q26" s="67"/>
      <c r="R26" s="81">
        <v>4697.3490000000002</v>
      </c>
      <c r="S26" s="82">
        <v>4.1360000000000001</v>
      </c>
      <c r="T26" s="161">
        <f>SUM(U26:X26)</f>
        <v>37633.667000000001</v>
      </c>
      <c r="U26" s="78">
        <f>P26+K26+F26</f>
        <v>22813.353000000003</v>
      </c>
      <c r="V26" s="78">
        <f>Q26+L26+G26</f>
        <v>0</v>
      </c>
      <c r="W26" s="78">
        <f>R26+M26+H26</f>
        <v>14807.663</v>
      </c>
      <c r="X26" s="78">
        <f>S26+N26+I26</f>
        <v>12.651</v>
      </c>
      <c r="Y26" s="161">
        <f>SUM(Z26:AC26)</f>
        <v>11911.260999999999</v>
      </c>
      <c r="Z26" s="81">
        <v>7717.2979999999998</v>
      </c>
      <c r="AA26" s="81"/>
      <c r="AB26" s="81">
        <v>4190.9830000000002</v>
      </c>
      <c r="AC26" s="118">
        <v>2.98</v>
      </c>
      <c r="AD26" s="161">
        <f>SUM(AE26:AH26)</f>
        <v>11899.218999999999</v>
      </c>
      <c r="AE26" s="81">
        <v>7867.0720000000001</v>
      </c>
      <c r="AF26" s="81"/>
      <c r="AG26" s="81">
        <v>4029.864</v>
      </c>
      <c r="AH26" s="82">
        <v>2.2829999999999999</v>
      </c>
      <c r="AI26" s="161">
        <f>SUM(AJ26:AM26)</f>
        <v>11487.652</v>
      </c>
      <c r="AJ26" s="81">
        <v>7591.81</v>
      </c>
      <c r="AK26" s="81"/>
      <c r="AL26" s="81">
        <v>3893.788</v>
      </c>
      <c r="AM26" s="82">
        <v>2.0539999999999998</v>
      </c>
      <c r="AN26" s="91">
        <f>AI26+AD26+Y26</f>
        <v>35298.131999999998</v>
      </c>
      <c r="AO26" s="70">
        <f>AJ26+AE26+Z26</f>
        <v>23176.18</v>
      </c>
      <c r="AP26" s="70">
        <f>AK26+AF26+AA26</f>
        <v>0</v>
      </c>
      <c r="AQ26" s="70">
        <f>AL26+AG26+AB26</f>
        <v>12114.635</v>
      </c>
      <c r="AR26" s="70">
        <f>AM26+AH26+AC26</f>
        <v>7.3170000000000002</v>
      </c>
      <c r="AS26" s="161">
        <f>SUM(AT26:AW26)</f>
        <v>11819.343000000001</v>
      </c>
      <c r="AT26" s="70">
        <v>7955.777</v>
      </c>
      <c r="AU26" s="70"/>
      <c r="AV26" s="84">
        <v>3861.5529999999999</v>
      </c>
      <c r="AW26" s="83">
        <v>2.0129999999999999</v>
      </c>
      <c r="AX26" s="161">
        <f>SUM(AY26:BB26)</f>
        <v>10758.087</v>
      </c>
      <c r="AY26" s="84">
        <v>6666.7809999999999</v>
      </c>
      <c r="AZ26" s="70"/>
      <c r="BA26" s="70">
        <v>4089.6289999999999</v>
      </c>
      <c r="BB26" s="83">
        <v>1.677</v>
      </c>
      <c r="BC26" s="161">
        <f>SUM(BD26:BG26)</f>
        <v>11703.444</v>
      </c>
      <c r="BD26" s="84">
        <v>7332.0559999999996</v>
      </c>
      <c r="BE26" s="70"/>
      <c r="BF26" s="70">
        <v>4370.12</v>
      </c>
      <c r="BG26" s="83">
        <v>1.268</v>
      </c>
      <c r="BH26" s="161">
        <f>SUM(BI26:BL26)</f>
        <v>12729.668</v>
      </c>
      <c r="BI26" s="84">
        <v>8006.116</v>
      </c>
      <c r="BJ26" s="70"/>
      <c r="BK26" s="70">
        <v>4722.076</v>
      </c>
      <c r="BL26" s="83">
        <v>1.476</v>
      </c>
      <c r="BM26" s="161">
        <f>SUM(BN26:BQ26)</f>
        <v>12953.191000000001</v>
      </c>
      <c r="BN26" s="84">
        <v>8059.7960000000003</v>
      </c>
      <c r="BO26" s="70"/>
      <c r="BP26" s="70">
        <v>4891.4629999999997</v>
      </c>
      <c r="BQ26" s="83">
        <v>1.9319999999999999</v>
      </c>
      <c r="BR26" s="36">
        <f>SUM(BS26:BV26)</f>
        <v>13866.489000000001</v>
      </c>
      <c r="BS26" s="84">
        <v>8317.1</v>
      </c>
      <c r="BT26" s="70"/>
      <c r="BU26" s="70">
        <v>5546.8670000000002</v>
      </c>
      <c r="BV26" s="83">
        <v>2.5219999999999998</v>
      </c>
      <c r="BW26" s="161">
        <f>SUM(BX26:CA26)</f>
        <v>146762.02100000001</v>
      </c>
      <c r="BX26" s="109">
        <f>BS26+BN26+BI26+BD26+AY26+AT26+AJ26+AE26+Z26+P26+K26+F26</f>
        <v>92327.159</v>
      </c>
      <c r="BY26" s="62"/>
      <c r="BZ26" s="109">
        <f>BU26+BP26+BK26+BF26+BA26+AV26+AL26+AG26+AB26+R26+M26+H26</f>
        <v>54404.006000000008</v>
      </c>
      <c r="CA26" s="149">
        <f>BV26+BQ26+BL26+BG26+BB26+AW26+AM26+AH26+AC26+S26+N26+I26</f>
        <v>30.855999999999998</v>
      </c>
      <c r="CB26" s="85"/>
      <c r="CC26" s="65"/>
      <c r="CD26" s="86"/>
      <c r="CE26" s="65"/>
      <c r="CF26" s="65"/>
      <c r="CG26" s="85"/>
      <c r="CH26" s="65"/>
      <c r="CI26" s="86"/>
      <c r="CJ26" s="65"/>
      <c r="CK26" s="65"/>
      <c r="CL26" s="161">
        <f>SUM(CM26:CP26)</f>
        <v>30.676000000000002</v>
      </c>
      <c r="CM26" s="109">
        <v>18.850999999999999</v>
      </c>
      <c r="CN26" s="62"/>
      <c r="CO26" s="109">
        <v>11.295</v>
      </c>
      <c r="CP26" s="149">
        <v>0.53</v>
      </c>
      <c r="CQ26" s="161">
        <f>SUM(CR26:CU26)</f>
        <v>30.676000000000002</v>
      </c>
      <c r="CR26" s="109">
        <v>18.850999999999999</v>
      </c>
      <c r="CS26" s="62"/>
      <c r="CT26" s="109">
        <v>11.295</v>
      </c>
      <c r="CU26" s="149">
        <v>0.53</v>
      </c>
      <c r="CV26" s="161">
        <f>SUM(CW26:CZ26)</f>
        <v>30.676000000000002</v>
      </c>
      <c r="CW26" s="109">
        <v>18.850999999999999</v>
      </c>
      <c r="CX26" s="62"/>
      <c r="CY26" s="109">
        <v>11.295</v>
      </c>
      <c r="CZ26" s="149">
        <v>0.53</v>
      </c>
      <c r="DA26" s="161">
        <f>SUM(DB26:DE26)</f>
        <v>30.676000000000002</v>
      </c>
      <c r="DB26" s="109">
        <v>18.850999999999999</v>
      </c>
      <c r="DC26" s="62"/>
      <c r="DD26" s="109">
        <v>11.295</v>
      </c>
      <c r="DE26" s="149">
        <v>0.53</v>
      </c>
      <c r="DF26" s="161">
        <f>SUM(DG26:DJ26)</f>
        <v>30.676000000000002</v>
      </c>
      <c r="DG26" s="229">
        <v>18.850999999999999</v>
      </c>
      <c r="DH26" s="229"/>
      <c r="DI26" s="229">
        <v>11.295</v>
      </c>
      <c r="DJ26" s="230">
        <v>0.53</v>
      </c>
      <c r="DK26" s="161">
        <f>SUM(DL26:DO26)</f>
        <v>30.676000000000002</v>
      </c>
      <c r="DL26" s="109">
        <v>18.850999999999999</v>
      </c>
      <c r="DM26" s="62"/>
      <c r="DN26" s="109">
        <v>11.295</v>
      </c>
      <c r="DO26" s="149">
        <v>0.53</v>
      </c>
      <c r="DP26" s="192">
        <f>SUM(DQ26:DT26)</f>
        <v>30.676000000000002</v>
      </c>
      <c r="DQ26" s="200">
        <v>18.850999999999999</v>
      </c>
      <c r="DR26" s="200"/>
      <c r="DS26" s="200">
        <v>11.295</v>
      </c>
      <c r="DT26" s="201">
        <v>0.53</v>
      </c>
      <c r="DU26" s="161">
        <f>SUM(DV26:DY26)</f>
        <v>30.676000000000002</v>
      </c>
      <c r="DV26" s="200">
        <v>18.850999999999999</v>
      </c>
      <c r="DW26" s="200"/>
      <c r="DX26" s="200">
        <v>11.295</v>
      </c>
      <c r="DY26" s="201">
        <v>0.53</v>
      </c>
      <c r="DZ26" s="161">
        <f>SUM(EA26:ED26)</f>
        <v>30.676000000000002</v>
      </c>
      <c r="EA26" s="200">
        <v>18.850999999999999</v>
      </c>
      <c r="EB26" s="200"/>
      <c r="EC26" s="200">
        <v>11.295</v>
      </c>
      <c r="ED26" s="201">
        <v>0.53</v>
      </c>
      <c r="EE26" s="161">
        <f>SUM(EF26:EI26)</f>
        <v>30.676000000000002</v>
      </c>
      <c r="EF26" s="200">
        <v>18.850999999999999</v>
      </c>
      <c r="EG26" s="200"/>
      <c r="EH26" s="200">
        <v>11.295</v>
      </c>
      <c r="EI26" s="201">
        <v>0.53</v>
      </c>
      <c r="EJ26" s="161">
        <f>SUM(EK26:EN26)</f>
        <v>30.676000000000002</v>
      </c>
      <c r="EK26" s="200">
        <v>18.850999999999999</v>
      </c>
      <c r="EL26" s="200"/>
      <c r="EM26" s="200">
        <v>11.295</v>
      </c>
      <c r="EN26" s="201">
        <v>0.53</v>
      </c>
      <c r="EO26" s="161">
        <f>SUM(EP26:ES26)</f>
        <v>30.676000000000002</v>
      </c>
      <c r="EP26" s="200">
        <v>18.850999999999999</v>
      </c>
      <c r="EQ26" s="200"/>
      <c r="ER26" s="200">
        <v>11.295</v>
      </c>
      <c r="ES26" s="201">
        <v>0.53</v>
      </c>
      <c r="ET26" s="161">
        <f>SUM(EU26:EX26)</f>
        <v>31.253999999999998</v>
      </c>
      <c r="EU26" s="109">
        <v>19.206</v>
      </c>
      <c r="EV26" s="109"/>
      <c r="EW26" s="109">
        <v>11.507999999999999</v>
      </c>
      <c r="EX26" s="109">
        <v>0.54</v>
      </c>
    </row>
    <row r="27" spans="1:154" s="119" customFormat="1" ht="22.5">
      <c r="A27" s="38" t="s">
        <v>63</v>
      </c>
      <c r="B27" s="28" t="s">
        <v>64</v>
      </c>
      <c r="C27" s="29" t="s">
        <v>65</v>
      </c>
      <c r="D27" s="30" t="s">
        <v>152</v>
      </c>
      <c r="E27" s="31">
        <f>SUM(F27:I27)</f>
        <v>0</v>
      </c>
      <c r="F27" s="57"/>
      <c r="G27" s="57"/>
      <c r="H27" s="57"/>
      <c r="I27" s="59"/>
      <c r="J27" s="157">
        <f>SUM(K27:N27)</f>
        <v>0</v>
      </c>
      <c r="K27" s="67"/>
      <c r="L27" s="67"/>
      <c r="M27" s="67"/>
      <c r="N27" s="68"/>
      <c r="O27" s="157">
        <f>SUM(P27:S27)</f>
        <v>0</v>
      </c>
      <c r="P27" s="67"/>
      <c r="Q27" s="67"/>
      <c r="R27" s="67"/>
      <c r="S27" s="68"/>
      <c r="T27" s="157">
        <f>SUM(U27:X27)</f>
        <v>0</v>
      </c>
      <c r="U27" s="69"/>
      <c r="V27" s="67"/>
      <c r="W27" s="67"/>
      <c r="X27" s="69"/>
      <c r="Y27" s="157">
        <f>SUM(Z27:AC27)</f>
        <v>0</v>
      </c>
      <c r="Z27" s="67"/>
      <c r="AA27" s="67"/>
      <c r="AB27" s="67"/>
      <c r="AC27" s="117"/>
      <c r="AD27" s="157">
        <f>SUM(AE27:AH27)</f>
        <v>0</v>
      </c>
      <c r="AE27" s="67"/>
      <c r="AF27" s="67"/>
      <c r="AG27" s="67"/>
      <c r="AH27" s="68"/>
      <c r="AI27" s="157">
        <f>SUM(AJ27:AM27)</f>
        <v>0</v>
      </c>
      <c r="AJ27" s="67"/>
      <c r="AK27" s="67"/>
      <c r="AL27" s="67"/>
      <c r="AM27" s="68"/>
      <c r="AN27" s="31"/>
      <c r="AO27" s="70"/>
      <c r="AP27" s="70"/>
      <c r="AQ27" s="70"/>
      <c r="AR27" s="71"/>
      <c r="AS27" s="157">
        <f>SUM(AT27:AW27)</f>
        <v>0</v>
      </c>
      <c r="AT27" s="70"/>
      <c r="AU27" s="70"/>
      <c r="AV27" s="84"/>
      <c r="AW27" s="71"/>
      <c r="AX27" s="31">
        <f>SUM(AY27:BB27)</f>
        <v>0</v>
      </c>
      <c r="AY27" s="70"/>
      <c r="AZ27" s="70"/>
      <c r="BA27" s="70"/>
      <c r="BB27" s="71"/>
      <c r="BC27" s="157">
        <f>SUM(BD27:BG27)</f>
        <v>0</v>
      </c>
      <c r="BD27" s="70"/>
      <c r="BE27" s="70"/>
      <c r="BF27" s="70"/>
      <c r="BG27" s="71"/>
      <c r="BH27" s="157">
        <f>SUM(BI27:BL27)</f>
        <v>0</v>
      </c>
      <c r="BI27" s="70"/>
      <c r="BJ27" s="70"/>
      <c r="BK27" s="70"/>
      <c r="BL27" s="71"/>
      <c r="BM27" s="31">
        <f>SUM(BN27:BQ27)</f>
        <v>0</v>
      </c>
      <c r="BN27" s="70"/>
      <c r="BO27" s="70"/>
      <c r="BP27" s="70"/>
      <c r="BQ27" s="71"/>
      <c r="BR27" s="31">
        <f>SUM(BS27:BV27)</f>
        <v>0</v>
      </c>
      <c r="BS27" s="70"/>
      <c r="BT27" s="70"/>
      <c r="BU27" s="70"/>
      <c r="BV27" s="71"/>
      <c r="BW27" s="157">
        <f>SUM(BX27:CA27)</f>
        <v>0</v>
      </c>
      <c r="BX27" s="62"/>
      <c r="BY27" s="62"/>
      <c r="BZ27" s="62"/>
      <c r="CA27" s="63"/>
      <c r="CB27" s="31"/>
      <c r="CC27" s="60"/>
      <c r="CD27" s="60"/>
      <c r="CE27" s="60"/>
      <c r="CF27" s="61"/>
      <c r="CG27" s="31"/>
      <c r="CH27" s="60"/>
      <c r="CI27" s="60"/>
      <c r="CJ27" s="60"/>
      <c r="CK27" s="61"/>
      <c r="CL27" s="157">
        <f>SUM(CM27:CP27)</f>
        <v>0</v>
      </c>
      <c r="CM27" s="62"/>
      <c r="CN27" s="62"/>
      <c r="CO27" s="62"/>
      <c r="CP27" s="63"/>
      <c r="CQ27" s="157">
        <f>SUM(CR27:CU27)</f>
        <v>0</v>
      </c>
      <c r="CR27" s="62"/>
      <c r="CS27" s="62"/>
      <c r="CT27" s="62"/>
      <c r="CU27" s="63"/>
      <c r="CV27" s="157">
        <f>SUM(CW27:CZ27)</f>
        <v>0</v>
      </c>
      <c r="CW27" s="62"/>
      <c r="CX27" s="62"/>
      <c r="CY27" s="62"/>
      <c r="CZ27" s="63"/>
      <c r="DA27" s="157">
        <f>SUM(DB27:DE27)</f>
        <v>0</v>
      </c>
      <c r="DB27" s="62"/>
      <c r="DC27" s="62"/>
      <c r="DD27" s="62"/>
      <c r="DE27" s="63"/>
      <c r="DF27" s="157">
        <f>SUM(DG27:DJ27)</f>
        <v>0</v>
      </c>
      <c r="DG27" s="62"/>
      <c r="DH27" s="62"/>
      <c r="DI27" s="62"/>
      <c r="DJ27" s="63"/>
      <c r="DK27" s="157"/>
      <c r="DL27" s="62"/>
      <c r="DM27" s="62"/>
      <c r="DN27" s="62"/>
      <c r="DO27" s="63"/>
      <c r="DP27" s="192"/>
      <c r="DQ27" s="200"/>
      <c r="DR27" s="200"/>
      <c r="DS27" s="200"/>
      <c r="DT27" s="201"/>
      <c r="DU27" s="192"/>
      <c r="DV27" s="200"/>
      <c r="DW27" s="200"/>
      <c r="DX27" s="200"/>
      <c r="DY27" s="201"/>
      <c r="DZ27" s="192"/>
      <c r="EA27" s="200"/>
      <c r="EB27" s="200"/>
      <c r="EC27" s="200"/>
      <c r="ED27" s="201"/>
      <c r="EE27" s="192"/>
      <c r="EF27" s="200"/>
      <c r="EG27" s="200"/>
      <c r="EH27" s="200"/>
      <c r="EI27" s="201"/>
      <c r="EJ27" s="192"/>
      <c r="EK27" s="200"/>
      <c r="EL27" s="200"/>
      <c r="EM27" s="200"/>
      <c r="EN27" s="201"/>
      <c r="EO27" s="192"/>
      <c r="EP27" s="200"/>
      <c r="EQ27" s="200"/>
      <c r="ER27" s="200"/>
      <c r="ES27" s="201"/>
      <c r="ET27" s="192"/>
      <c r="EU27" s="200"/>
      <c r="EV27" s="200"/>
      <c r="EW27" s="200"/>
      <c r="EX27" s="201"/>
    </row>
    <row r="28" spans="1:154" ht="13.5" thickBot="1">
      <c r="A28" s="181" t="s">
        <v>66</v>
      </c>
      <c r="B28" s="136" t="s">
        <v>67</v>
      </c>
      <c r="C28" s="151" t="s">
        <v>68</v>
      </c>
      <c r="D28" s="152" t="s">
        <v>152</v>
      </c>
      <c r="E28" s="172">
        <f>E17+E21</f>
        <v>38088.86</v>
      </c>
      <c r="F28" s="121">
        <f>F20-F21-F25-F26-F27-G11-H11-I11</f>
        <v>0</v>
      </c>
      <c r="G28" s="121">
        <f>G20-G21-G23-G25-G26-G27-H12-I12</f>
        <v>0</v>
      </c>
      <c r="H28" s="121">
        <f>H20-H21-H23-H25-H26-H27-I13</f>
        <v>1.5916157281026244E-12</v>
      </c>
      <c r="I28" s="122">
        <f>I20-I21-I23-I25-I26-I27</f>
        <v>3.1086244689504383E-15</v>
      </c>
      <c r="J28" s="171">
        <f>J17+J21</f>
        <v>34476.289999999994</v>
      </c>
      <c r="K28" s="121">
        <f>K20-K21-K25-K26-K27-L11-M11-N11</f>
        <v>0</v>
      </c>
      <c r="L28" s="121">
        <f>L20-L21-L23-L25-L26-L27-M12-N12</f>
        <v>0</v>
      </c>
      <c r="M28" s="124">
        <f>M20-M21-M23-M25-M26-M27-N13</f>
        <v>-5.5706550483591855E-12</v>
      </c>
      <c r="N28" s="122">
        <f>N20-N21-N23-N25-N26-N27</f>
        <v>-1.6875389974302379E-14</v>
      </c>
      <c r="O28" s="172">
        <f>O17+O21</f>
        <v>37513.561000000002</v>
      </c>
      <c r="P28" s="121">
        <f>P20-P21-P25-P26-P27-Q11-R11-S11</f>
        <v>7.2759576141834259E-12</v>
      </c>
      <c r="Q28" s="121">
        <f>Q20-Q21-Q23-Q25-Q26-Q27-R12-S12</f>
        <v>0</v>
      </c>
      <c r="R28" s="121">
        <f>R20-R21-R23-R25-R26-R27-S13</f>
        <v>-6.4233063312713057E-12</v>
      </c>
      <c r="S28" s="122">
        <f>S20-S21-S23-S25-S26-S27</f>
        <v>-3.2862601528904634E-14</v>
      </c>
      <c r="T28" s="153">
        <f>T17+T21</f>
        <v>110078.71100000001</v>
      </c>
      <c r="U28" s="121">
        <f>U20-U21-U25-U26-U27-V11-W11-X11</f>
        <v>0</v>
      </c>
      <c r="V28" s="121">
        <f>V20-V21-V23-V25-V26-V27-W12-X12</f>
        <v>0</v>
      </c>
      <c r="W28" s="121">
        <f>W20-W21-W23-W25-W26-W27-X13</f>
        <v>-1.5006662579253316E-11</v>
      </c>
      <c r="X28" s="122">
        <f>X20-X21-X23-X25-X26-X27</f>
        <v>-1.5987211554602254E-13</v>
      </c>
      <c r="Y28" s="172">
        <f>Y17+Y21</f>
        <v>34172.324000000001</v>
      </c>
      <c r="Z28" s="121">
        <f>Z20-Z21-Z25-Z26-Z27-AA11-AB11-AC11</f>
        <v>7.2759576141834259E-12</v>
      </c>
      <c r="AA28" s="121">
        <f>AA20-AA21-AA23-AA25-AA26-AA27-AB12-AC12</f>
        <v>0</v>
      </c>
      <c r="AB28" s="121">
        <f>AB20-AB21-AB23-AB25-AB26-AB27-AC13</f>
        <v>2.5579538487363607E-12</v>
      </c>
      <c r="AC28" s="122">
        <f>AC20-AC21-AC23-AC25-AC26-AC27</f>
        <v>1.8207657603852567E-14</v>
      </c>
      <c r="AD28" s="172">
        <f>AD17+AD21</f>
        <v>32283.187000000002</v>
      </c>
      <c r="AE28" s="121">
        <f>AE20-AE21-AE25-AE26-AE27-AF11-AG11-AH11</f>
        <v>3.637978807091713E-12</v>
      </c>
      <c r="AF28" s="121">
        <f>AF20-AF21-AF23-AF25-AF26-AF27-AG12-AH12</f>
        <v>0</v>
      </c>
      <c r="AG28" s="121">
        <f>AG20-AG21-AG23-AG25-AG26-AG27-AH13</f>
        <v>-2.5579538487363607E-12</v>
      </c>
      <c r="AH28" s="122">
        <f>AH20-AH21-AH23-AH25-AH26-AH27</f>
        <v>7.2386541205560206E-14</v>
      </c>
      <c r="AI28" s="172">
        <f>AI17+AI21</f>
        <v>30619.696</v>
      </c>
      <c r="AJ28" s="121">
        <f>AJ20-AJ21-AJ25-AJ26-AJ27-AK11-AL11-AM11</f>
        <v>-7.2759576141834259E-12</v>
      </c>
      <c r="AK28" s="123">
        <f>AK20-AK21-AK23-AK25-AK26-AK27-AL12-AM12</f>
        <v>0</v>
      </c>
      <c r="AL28" s="121">
        <f>AL20-AL21-AL23-AL25-AL26-AL27-AM13</f>
        <v>1.3073986337985843E-12</v>
      </c>
      <c r="AM28" s="122">
        <f>AM20-AM21-AM23-AM25-AM26-AM27</f>
        <v>-2.6201263381153694E-14</v>
      </c>
      <c r="AN28" s="153">
        <f>AN17+AN21</f>
        <v>97075.207000000009</v>
      </c>
      <c r="AO28" s="121">
        <f>AO20-AO21-AO25-AO26-AO27-AP11-AQ11-AR11</f>
        <v>1.4551915228366852E-11</v>
      </c>
      <c r="AP28" s="123">
        <f>AP20-AP21-AP23-AP25-AP26-AP27-AQ12-AR12</f>
        <v>0</v>
      </c>
      <c r="AQ28" s="121">
        <f>AQ20-AQ21-AQ23-AQ25-AQ26-AQ27-AR13</f>
        <v>-1.6825651982799172E-11</v>
      </c>
      <c r="AR28" s="122">
        <f>AR20-AR21-AR23-AR25-AR26-AR27</f>
        <v>7.1054273576010019E-15</v>
      </c>
      <c r="AS28" s="172">
        <f>AS17+AS21</f>
        <v>33920.404999999999</v>
      </c>
      <c r="AT28" s="121">
        <f>AT20-AT21-AT25-AT26-AT27-AU11-AV11-AW11</f>
        <v>0</v>
      </c>
      <c r="AU28" s="123">
        <f>AU20-AU21-AU23-AU25-AU26-AU27-AV12-AW12</f>
        <v>0</v>
      </c>
      <c r="AV28" s="121">
        <f>AV20-AV21-AV23-AV25-AV26-AV27-AW13</f>
        <v>-35.801999999999168</v>
      </c>
      <c r="AW28" s="122">
        <f>AW20-AW21-AW23-AW25-AW26-AW27</f>
        <v>35.802</v>
      </c>
      <c r="AX28" s="172">
        <f>AX17+AX21</f>
        <v>29133.453999999998</v>
      </c>
      <c r="AY28" s="121">
        <f>AY20-AY21-AY25-AY26-AY27-AZ11-BA11-BB11</f>
        <v>-3.637978807091713E-12</v>
      </c>
      <c r="AZ28" s="123">
        <f>AZ20-AZ21-AZ23-AZ25-AZ26-AZ27-BA12-BB12</f>
        <v>0</v>
      </c>
      <c r="BA28" s="121">
        <f>BA20-BA21-BA23-BA25-BA26-BA27-BB13</f>
        <v>-51.514999999998565</v>
      </c>
      <c r="BB28" s="122">
        <f>BB20-BB21-BB23-BB25-BB26-BB27</f>
        <v>51.514999999999951</v>
      </c>
      <c r="BC28" s="172">
        <f>BC17+BC21</f>
        <v>30938.242000000002</v>
      </c>
      <c r="BD28" s="121">
        <f>BD20-BD21-BD25-BD26-BD27-BE11-BF11-BG11</f>
        <v>0</v>
      </c>
      <c r="BE28" s="123">
        <f>BE20-BE21-BE23-BE25-BE26-BE27-BF12-BG12</f>
        <v>0</v>
      </c>
      <c r="BF28" s="121">
        <f>BF20-BF21-BF23-BF25-BF26-BF27-BG13</f>
        <v>-2.9558577807620168E-12</v>
      </c>
      <c r="BG28" s="122">
        <f>BG20-BG21-BG23-BG25-BG26-BG27</f>
        <v>-2.7755575615628914E-14</v>
      </c>
      <c r="BH28" s="172">
        <f>BH17+BH21</f>
        <v>36462.286</v>
      </c>
      <c r="BI28" s="121">
        <f>BI20-BI21-BI25-BI26-BI27-BJ11-BK11-BL11</f>
        <v>0</v>
      </c>
      <c r="BJ28" s="123">
        <f>BJ20-BJ21-BJ23-BJ25-BJ26-BJ27-BK12-BL12</f>
        <v>0</v>
      </c>
      <c r="BK28" s="121">
        <f>BK20-BK21-BK23-BK25-BK26-BK27-BL13</f>
        <v>4.0927261579781771E-12</v>
      </c>
      <c r="BL28" s="122">
        <f>BL20-BL21-BL23-BL25-BL26-BL27</f>
        <v>-8.8817841970012523E-16</v>
      </c>
      <c r="BM28" s="172">
        <f>BM17+BM21</f>
        <v>35651.594000000005</v>
      </c>
      <c r="BN28" s="121">
        <f>BN20-BN21-BN25-BN26-BN27-BO11-BP11-BQ11</f>
        <v>-7.2759576141834259E-12</v>
      </c>
      <c r="BO28" s="123">
        <f>BO20-BO21-BO23-BO25-BO26-BO27-BP12-BQ12</f>
        <v>0</v>
      </c>
      <c r="BP28" s="121">
        <f>BP20-BP21-BP23-BP25-BP26-BP27-BQ13</f>
        <v>-3.1832314562052488E-12</v>
      </c>
      <c r="BQ28" s="122">
        <f>BQ20-BQ21-BQ23-BQ25-BQ26-BQ27</f>
        <v>1.6431300764452317E-14</v>
      </c>
      <c r="BR28" s="172">
        <f>BR17+BR21</f>
        <v>38093.537999999993</v>
      </c>
      <c r="BS28" s="121">
        <f>BS20-BS21-BS25-BS26-BS27-BT11-BU11-BV11</f>
        <v>0</v>
      </c>
      <c r="BT28" s="123">
        <f>BT20-BT21-BT23-BT25-BT26-BT27-BU12-BV12</f>
        <v>0</v>
      </c>
      <c r="BU28" s="121">
        <f>BU20-BU21-BU23-BU25-BU26-BU27-BV13</f>
        <v>5.3432813729159534E-12</v>
      </c>
      <c r="BV28" s="122">
        <f>BV20-BV21-BV23-BV25-BV26-BV27</f>
        <v>-8.4376949871511897E-15</v>
      </c>
      <c r="BW28" s="172">
        <f>BW17+BW21</f>
        <v>411353.43700000003</v>
      </c>
      <c r="BX28" s="121">
        <f>BX20-BX21-BX25-BX26-BX27-BY11-BZ11-CA11</f>
        <v>1.7462298274040222E-10</v>
      </c>
      <c r="BY28" s="123">
        <f>BY20-BY21-BY23-BY25-BY26-BY27-BZ12-CA12</f>
        <v>0</v>
      </c>
      <c r="BZ28" s="121">
        <f>BZ20-BZ21-BZ23-BZ25-BZ26-BZ27-CA13</f>
        <v>8.1854523159563541E-12</v>
      </c>
      <c r="CA28" s="122">
        <f>CA20-CA21-CA23-CA25-CA26-CA27</f>
        <v>-2.3092638912203256E-13</v>
      </c>
      <c r="CB28" s="120"/>
      <c r="CC28" s="126"/>
      <c r="CD28" s="127"/>
      <c r="CE28" s="124"/>
      <c r="CF28" s="128"/>
      <c r="CG28" s="120"/>
      <c r="CH28" s="125"/>
      <c r="CI28" s="125"/>
      <c r="CJ28" s="129"/>
      <c r="CK28" s="130"/>
      <c r="CL28" s="182">
        <f>CL17+CL21</f>
        <v>64.541960000000003</v>
      </c>
      <c r="CM28" s="121">
        <f>CM20-CM21-CM25-CM26-CM27-CN11-CO11-CP11</f>
        <v>7.1054273576010019E-15</v>
      </c>
      <c r="CN28" s="123">
        <f>CN20-CN21-CN23-CN25-CN26-CN27-CO12-CP12</f>
        <v>0</v>
      </c>
      <c r="CO28" s="125">
        <f>CO20-CO21-CO23-CO25-CO26-CO27-CP13</f>
        <v>-1.1102230246251565E-14</v>
      </c>
      <c r="CP28" s="218">
        <f>CP20-CP21-CP23-CP25-CP26-CP27</f>
        <v>0</v>
      </c>
      <c r="CQ28" s="220">
        <f>CQ17+CQ21</f>
        <v>63.455360000000006</v>
      </c>
      <c r="CR28" s="121">
        <f>CR20-CR21-CR25-CR26-CR27-CS11-CT11-CU11</f>
        <v>0</v>
      </c>
      <c r="CS28" s="123">
        <f>CS20-CS21-CS23-CS25-CS26-CS27-CT12-CU12</f>
        <v>0</v>
      </c>
      <c r="CT28" s="125">
        <f>CT20-CT21-CT23-CT25-CT26-CT27-CU13</f>
        <v>-1.5987211554602254E-14</v>
      </c>
      <c r="CU28" s="218">
        <f>CU20-CU21-CU23-CU25-CU26-CU27</f>
        <v>0</v>
      </c>
      <c r="CV28" s="228">
        <f>CV17+CV21</f>
        <v>62.965992</v>
      </c>
      <c r="CW28" s="121">
        <f>CW20-CW21-CW25-CW26-CW27-CX11-CY11-CZ11</f>
        <v>0</v>
      </c>
      <c r="CX28" s="123">
        <f>CX20-CX21-CX23-CX25-CX26-CX27-CY12-CZ12</f>
        <v>0</v>
      </c>
      <c r="CY28" s="226">
        <f>CY20-CY21-CY23-CY25-CY26-CY27-CZ13</f>
        <v>-5.1070259132757201E-15</v>
      </c>
      <c r="CZ28" s="224">
        <f>CZ20-CZ21-CZ23-CZ25-CZ26-CZ27</f>
        <v>0</v>
      </c>
      <c r="DA28" s="182">
        <f>DA17+DA21</f>
        <v>60.189198000000005</v>
      </c>
      <c r="DB28" s="188">
        <f>DB20-DB21-DB25-DB26-DB27-DC11-DD11-DE11</f>
        <v>2.8999999990730885E-5</v>
      </c>
      <c r="DC28" s="189">
        <f>DC20-DC21-DC23-DC25-DC26-DC27-DD12-DE12</f>
        <v>0</v>
      </c>
      <c r="DD28" s="188">
        <f>DD20-DD21-DD23-DD25-DD26-DD27-DE13</f>
        <v>-2.6000000010295565E-5</v>
      </c>
      <c r="DE28" s="190">
        <f>DE20-DE21-DE23-DE25-DE26-DE27</f>
        <v>-2.5000000000052758E-5</v>
      </c>
      <c r="DF28" s="182">
        <f>DF17+DF21</f>
        <v>55.747199999999999</v>
      </c>
      <c r="DG28" s="188">
        <f>DG20-DG21-DG25-DG26-DG27-DH11-DI11-DJ11</f>
        <v>-1.0000000003174137E-5</v>
      </c>
      <c r="DH28" s="189">
        <f>DH20-DH21-DH23-DH25-DH26-DH27-DI12-DJ12</f>
        <v>0</v>
      </c>
      <c r="DI28" s="188">
        <f>DI20-DI21-DI23-DI25-DI26-DI27-DJ13</f>
        <v>-1.0000000008503207E-5</v>
      </c>
      <c r="DJ28" s="190">
        <f>DJ20-DJ21-DJ23-DJ25-DJ26-DJ27</f>
        <v>-2.0000000000020002E-5</v>
      </c>
      <c r="DK28" s="182">
        <f>DK17+DK21</f>
        <v>55.6935</v>
      </c>
      <c r="DL28" s="188">
        <f>DL20-DL21-DL25-DL26-DL27-DM11-DN11-DO11</f>
        <v>-3.9999999998485691E-5</v>
      </c>
      <c r="DM28" s="189">
        <f>DM20-DM21-DM23-DM25-DM26-DM27-DN12-DO12</f>
        <v>0</v>
      </c>
      <c r="DN28" s="188">
        <f>DN20-DN21-DN23-DN25-DN26-DN27-DO13</f>
        <v>-4.9999999997996092E-5</v>
      </c>
      <c r="DO28" s="190">
        <f>DO20-DO21-DO23-DO25-DO26-DO27</f>
        <v>-2.5999999999970491E-5</v>
      </c>
      <c r="DP28" s="213">
        <f>DP17+DP21</f>
        <v>58.733576359999994</v>
      </c>
      <c r="DQ28" s="214">
        <f>DQ20-DQ21-DQ25-DQ26-DQ27-DR11-DS11-DT11</f>
        <v>0</v>
      </c>
      <c r="DR28" s="214">
        <f>DR20-DR21-DR23-DR25-DR26-DR27-DS12-DT12</f>
        <v>0</v>
      </c>
      <c r="DS28" s="214">
        <f>DS20-DS21-DS23-DS25-DS26-DS27-DT13</f>
        <v>1.2101430968414206E-14</v>
      </c>
      <c r="DT28" s="215">
        <f>DT20-DT21-DT23-DT25-DT26-DT27</f>
        <v>-3.600000000325565E-7</v>
      </c>
      <c r="DU28" s="213">
        <f>DU17+DU21</f>
        <v>56.211079999999995</v>
      </c>
      <c r="DV28" s="214">
        <f>DV20-DV21-DV25-DV26-DV27-DW11-DX11-DY11</f>
        <v>7.1054273576010019E-15</v>
      </c>
      <c r="DW28" s="214">
        <f>DW20-DW21-DW23-DW25-DW26-DW27-DX12-DY12</f>
        <v>0</v>
      </c>
      <c r="DX28" s="214">
        <f>DX20-DX21-DX23-DX25-DX26-DX27-DY13</f>
        <v>9.1038288019262836E-15</v>
      </c>
      <c r="DY28" s="215">
        <f>DY20-DY21-DY23-DY25-DY26-DY27</f>
        <v>0</v>
      </c>
      <c r="DZ28" s="213">
        <f>DZ17+DZ21</f>
        <v>57.08128</v>
      </c>
      <c r="EA28" s="214">
        <f>EA20-EA21-EA25-EA26-EA27-EB11-EC11-ED11</f>
        <v>0</v>
      </c>
      <c r="EB28" s="214">
        <f>EB20-EB21-EB23-EB25-EB26-EB27-EC12-ED12</f>
        <v>0</v>
      </c>
      <c r="EC28" s="214">
        <f>EC20-EC21-EC23-EC25-EC26-EC27-ED13</f>
        <v>9.6589403142388619E-15</v>
      </c>
      <c r="ED28" s="215">
        <f>ED20-ED21-ED23-ED25-ED26-ED27</f>
        <v>-1.1102230246251565E-16</v>
      </c>
      <c r="EE28" s="213">
        <f>EE17+EE21</f>
        <v>48.748231999999994</v>
      </c>
      <c r="EF28" s="214">
        <f>EF20-EF21-EF25-EF26-EF27-EG11-EH11-EI11</f>
        <v>7.1054273576010019E-15</v>
      </c>
      <c r="EG28" s="214">
        <f>EG20-EG21-EG23-EG25-EG26-EG27-EH12-EI12</f>
        <v>0</v>
      </c>
      <c r="EH28" s="214">
        <f>EH20-EH21-EH23-EH25-EH26-EH27-EI13</f>
        <v>-1.4432899320127035E-15</v>
      </c>
      <c r="EI28" s="215">
        <f>EI20-EI21-EI23-EI25-EI26-EI27</f>
        <v>0</v>
      </c>
      <c r="EJ28" s="213">
        <f>EJ17+EJ21</f>
        <v>50.319248000000002</v>
      </c>
      <c r="EK28" s="214">
        <f>EK20-EK21-EK25-EK26-EK27-EL11-EM11-EN11</f>
        <v>0</v>
      </c>
      <c r="EL28" s="214">
        <f>EL20-EL21-EL23-EL25-EL26-EL27-EM12-EN12</f>
        <v>0</v>
      </c>
      <c r="EM28" s="214">
        <f>EM20-EM21-EM23-EM25-EM26-EM27-EN13</f>
        <v>9.9920072216264089E-16</v>
      </c>
      <c r="EN28" s="215">
        <f>EN20-EN21-EN23-EN25-EN26-EN27</f>
        <v>-1.1102230246251565E-16</v>
      </c>
      <c r="EO28" s="213">
        <f>EO17+EO21</f>
        <v>53.484991999999998</v>
      </c>
      <c r="EP28" s="214">
        <f>EP20-EP21-EP25-EP26-EP27-EQ11-ER11-ES11</f>
        <v>0</v>
      </c>
      <c r="EQ28" s="214">
        <f>EQ20-EQ21-EQ23-EQ25-EQ26-EQ27-ER12-ES12</f>
        <v>0</v>
      </c>
      <c r="ER28" s="214">
        <f>ER20-ER21-ER23-ER25-ER26-ER27-ES13</f>
        <v>0</v>
      </c>
      <c r="ES28" s="215">
        <f>ES20-ES21-ES23-ES25-ES26-ES27</f>
        <v>-1.1102230246251565E-16</v>
      </c>
      <c r="ET28" s="213">
        <f>ET17+ET21</f>
        <v>47.563584999999996</v>
      </c>
      <c r="EU28" s="214">
        <f>EU20-EU21-EU25-EU26-EU27-EV11-EW11-EX11</f>
        <v>0</v>
      </c>
      <c r="EV28" s="214">
        <f>EV20-EV21-EV23-EV25-EV26-EV27-EW12-EX12</f>
        <v>0</v>
      </c>
      <c r="EW28" s="214">
        <f>EW20-EW21-EW23-EW25-EW26-EW27-EX13</f>
        <v>7.9936057773011271E-15</v>
      </c>
      <c r="EX28" s="412">
        <f>EX20-EX21-EX23-EX25-EX26-EX27</f>
        <v>9.9999999991773336E-7</v>
      </c>
    </row>
    <row r="30" spans="1:154" s="131" customFormat="1">
      <c r="B30" s="132"/>
      <c r="C30" s="132"/>
      <c r="D30" s="132"/>
    </row>
    <row r="31" spans="1:154" s="131" customFormat="1">
      <c r="B31" s="132"/>
      <c r="C31" s="132"/>
      <c r="D31" s="132"/>
      <c r="DS31" s="131">
        <v>87.757279999999994</v>
      </c>
    </row>
    <row r="32" spans="1:154" s="131" customFormat="1">
      <c r="B32" s="132"/>
      <c r="C32" s="132"/>
      <c r="D32" s="132"/>
      <c r="DS32" s="131">
        <v>75.541460000000001</v>
      </c>
    </row>
    <row r="33" spans="2:123" s="131" customFormat="1">
      <c r="B33" s="132"/>
      <c r="C33" s="132"/>
      <c r="D33" s="132"/>
      <c r="DS33" s="131">
        <v>12.189489999999999</v>
      </c>
    </row>
    <row r="34" spans="2:123" s="131" customFormat="1">
      <c r="B34" s="132"/>
      <c r="C34" s="132"/>
      <c r="D34" s="132"/>
      <c r="DS34" s="131">
        <f>DS31-DS32-DS33</f>
        <v>2.6329999999994413E-2</v>
      </c>
    </row>
    <row r="35" spans="2:123" s="131" customFormat="1">
      <c r="B35" s="132"/>
      <c r="C35" s="132"/>
      <c r="D35" s="132"/>
    </row>
    <row r="36" spans="2:123" s="131" customFormat="1">
      <c r="B36" s="132"/>
      <c r="C36" s="132"/>
      <c r="D36" s="132"/>
    </row>
    <row r="37" spans="2:123" s="131" customFormat="1">
      <c r="B37" s="132"/>
      <c r="C37" s="132"/>
      <c r="D37" s="132"/>
    </row>
    <row r="38" spans="2:123" s="131" customFormat="1">
      <c r="B38" s="132"/>
      <c r="C38" s="132"/>
      <c r="D38" s="132"/>
    </row>
    <row r="39" spans="2:123" s="131" customFormat="1">
      <c r="B39" s="132"/>
      <c r="C39" s="132"/>
      <c r="D39" s="132"/>
    </row>
    <row r="40" spans="2:123" s="131" customFormat="1">
      <c r="B40" s="132"/>
      <c r="C40" s="132"/>
      <c r="D40" s="132"/>
    </row>
    <row r="41" spans="2:123" s="131" customFormat="1">
      <c r="B41" s="132"/>
      <c r="C41" s="132"/>
      <c r="D41" s="132"/>
    </row>
    <row r="42" spans="2:123" s="131" customFormat="1">
      <c r="B42" s="132"/>
      <c r="C42" s="132"/>
      <c r="D42" s="132"/>
    </row>
    <row r="43" spans="2:123" s="131" customFormat="1">
      <c r="B43" s="132"/>
      <c r="C43" s="132"/>
      <c r="D43" s="132"/>
    </row>
    <row r="44" spans="2:123" s="131" customFormat="1">
      <c r="B44" s="132"/>
      <c r="C44" s="132"/>
      <c r="D44" s="132"/>
    </row>
    <row r="45" spans="2:123" s="131" customFormat="1">
      <c r="B45" s="132"/>
      <c r="C45" s="132"/>
      <c r="D45" s="132"/>
    </row>
    <row r="46" spans="2:123" s="131" customFormat="1">
      <c r="B46" s="132"/>
      <c r="C46" s="132"/>
      <c r="D46" s="132"/>
    </row>
    <row r="47" spans="2:123" s="131" customFormat="1">
      <c r="B47" s="132"/>
      <c r="C47" s="132"/>
      <c r="D47" s="132"/>
    </row>
    <row r="48" spans="2:123" s="131" customFormat="1">
      <c r="B48" s="132"/>
      <c r="C48" s="132"/>
      <c r="D48" s="132"/>
    </row>
    <row r="49" spans="2:4" s="131" customFormat="1">
      <c r="B49" s="132"/>
      <c r="C49" s="132"/>
      <c r="D49" s="132"/>
    </row>
    <row r="50" spans="2:4" s="131" customFormat="1">
      <c r="B50" s="132"/>
      <c r="C50" s="132"/>
      <c r="D50" s="132"/>
    </row>
    <row r="51" spans="2:4" s="131" customFormat="1">
      <c r="B51" s="132"/>
      <c r="C51" s="132"/>
      <c r="D51" s="132"/>
    </row>
    <row r="52" spans="2:4" s="131" customFormat="1">
      <c r="B52" s="132"/>
      <c r="C52" s="132"/>
      <c r="D52" s="132"/>
    </row>
    <row r="53" spans="2:4" s="131" customFormat="1">
      <c r="B53" s="132"/>
      <c r="C53" s="132"/>
      <c r="D53" s="132"/>
    </row>
    <row r="54" spans="2:4" s="131" customFormat="1">
      <c r="B54" s="132"/>
      <c r="C54" s="132"/>
      <c r="D54" s="132"/>
    </row>
    <row r="55" spans="2:4" s="131" customFormat="1">
      <c r="B55" s="132"/>
      <c r="C55" s="132"/>
      <c r="D55" s="132"/>
    </row>
    <row r="56" spans="2:4" s="131" customFormat="1">
      <c r="B56" s="132"/>
      <c r="C56" s="132"/>
      <c r="D56" s="132"/>
    </row>
    <row r="57" spans="2:4" s="131" customFormat="1">
      <c r="B57" s="132"/>
      <c r="C57" s="132"/>
      <c r="D57" s="132"/>
    </row>
    <row r="58" spans="2:4" s="131" customFormat="1">
      <c r="B58" s="132"/>
      <c r="C58" s="132"/>
      <c r="D58" s="132"/>
    </row>
    <row r="59" spans="2:4" s="131" customFormat="1">
      <c r="B59" s="132"/>
      <c r="C59" s="132"/>
      <c r="D59" s="132"/>
    </row>
    <row r="60" spans="2:4" s="131" customFormat="1">
      <c r="B60" s="132"/>
      <c r="C60" s="132"/>
      <c r="D60" s="132"/>
    </row>
    <row r="61" spans="2:4" s="131" customFormat="1">
      <c r="B61" s="132"/>
      <c r="C61" s="132"/>
      <c r="D61" s="132"/>
    </row>
    <row r="62" spans="2:4" s="131" customFormat="1">
      <c r="B62" s="132"/>
      <c r="C62" s="132"/>
      <c r="D62" s="132"/>
    </row>
    <row r="63" spans="2:4" s="131" customFormat="1">
      <c r="B63" s="132"/>
      <c r="C63" s="132"/>
      <c r="D63" s="132"/>
    </row>
    <row r="64" spans="2:4" s="131" customFormat="1">
      <c r="B64" s="132"/>
      <c r="C64" s="132"/>
      <c r="D64" s="132"/>
    </row>
    <row r="65" spans="2:4" s="131" customFormat="1">
      <c r="B65" s="132"/>
      <c r="C65" s="132"/>
      <c r="D65" s="132"/>
    </row>
    <row r="66" spans="2:4" s="131" customFormat="1">
      <c r="B66" s="132"/>
      <c r="C66" s="132"/>
      <c r="D66" s="132"/>
    </row>
    <row r="67" spans="2:4" s="131" customFormat="1">
      <c r="B67" s="132"/>
      <c r="C67" s="132"/>
      <c r="D67" s="132"/>
    </row>
    <row r="68" spans="2:4" s="131" customFormat="1">
      <c r="B68" s="132"/>
      <c r="C68" s="132"/>
      <c r="D68" s="132"/>
    </row>
    <row r="69" spans="2:4" s="131" customFormat="1">
      <c r="B69" s="132"/>
      <c r="C69" s="132"/>
      <c r="D69" s="132"/>
    </row>
    <row r="70" spans="2:4" s="131" customFormat="1">
      <c r="B70" s="132"/>
      <c r="C70" s="132"/>
      <c r="D70" s="132"/>
    </row>
    <row r="71" spans="2:4" s="131" customFormat="1">
      <c r="B71" s="132"/>
      <c r="C71" s="132"/>
      <c r="D71" s="132"/>
    </row>
    <row r="72" spans="2:4" s="131" customFormat="1">
      <c r="B72" s="132"/>
      <c r="C72" s="132"/>
      <c r="D72" s="132"/>
    </row>
    <row r="73" spans="2:4" s="131" customFormat="1">
      <c r="B73" s="132"/>
      <c r="C73" s="132"/>
      <c r="D73" s="132"/>
    </row>
  </sheetData>
  <mergeCells count="20">
    <mergeCell ref="A2:EW2"/>
    <mergeCell ref="EU4:EX4"/>
    <mergeCell ref="EE4:EH4"/>
    <mergeCell ref="EP4:ES4"/>
    <mergeCell ref="EK4:EN4"/>
    <mergeCell ref="EA4:ED4"/>
    <mergeCell ref="DV4:DY4"/>
    <mergeCell ref="DQ4:DT4"/>
    <mergeCell ref="O4:S4"/>
    <mergeCell ref="Y4:AC4"/>
    <mergeCell ref="AI4:AM4"/>
    <mergeCell ref="AN4:AR4"/>
    <mergeCell ref="A4:A5"/>
    <mergeCell ref="B4:B5"/>
    <mergeCell ref="C4:C5"/>
    <mergeCell ref="D4:D5"/>
    <mergeCell ref="E4:I4"/>
    <mergeCell ref="DL4:DO4"/>
    <mergeCell ref="J4:N4"/>
    <mergeCell ref="DG4:DJ4"/>
  </mergeCells>
  <phoneticPr fontId="6" type="noConversion"/>
  <dataValidations count="1">
    <dataValidation type="decimal" allowBlank="1" showInputMessage="1" showErrorMessage="1" error="Ввведеное значение неверно" sqref="CH21:CK21 DG10:DH16 DG17 DG19:DJ21 DB23:DE27 DI10:DJ17 CW19:CZ21 CW10:CX16 CW17 CY10:CZ17 CW23:CZ27 EP19:ES21 DB10:DC16 DB17 DB19:DE21 CR23:CU27 DD10:DE17 CR10:CS16 CR17 CT10:CU17 CR19:CU21 CO10:CP17 CM10:CN16 CM17 CM19:CP21 CM23:CP27 BZ10:CA17 BX10:BY16 BX17 AO10:AR16 BD19:BG19 BD21:BG21 BD23:BG27 BD10:BG16 P23:S27 AE21:AH21 AE19:AH19 AE10:AH16 AE23:AH27 Z23:AC27 Z21:AC21 Z19:AC19 Z10:AC16 U23:X27 K10:N16 K19:N19 U10:X17 K21:N21 F10:I16 U19:X21 K23:N27 F23:I27 F21:I21 F19:I19 P10:S16 P19:S19 AJ21:AM21 AJ19:AM19 AJ10:AM16 AO23:AR27 AN17:AO17 AO19:AR21 AN16 AN26 CC10:CF16 CC23:CF27 CC19:CF19 CC21:CF21 BX19:CA21 BS10:BV16 BS21:BV21 BS19:BV19 BS23:BV27 BN10:BQ16 BI10:BL16 BI23:BL27 BI21:BL21 BI19:BL19 BN19:BQ19 BN21:BQ21 BN23:BQ27 P21:S21 AQ17:AR17 AJ23:AM27 BX23:CA27 AY19:BB19 AT19:AW19 AT10:AW16 AT23:AW27 AT21:AW21 AY21:BB21 AY23:BB27 AY10:BB16 CH10:CK16 CH23:CK27 CH19:CK19 DL10:DM16 DL17 DL19:DO21 DL23:DO27 DN10:DO17 DQ10:DR16 DQ17 DQ19:DT21 DQ23:DT27 DS10:DT17 DV10:DW16 DV17 DV19:DY21 DG23:DJ27 DX10:DY17 EA10:EB16 EA17 DV23:DY27 EC10:ED17 EF19:EI21 EK10:EL16 EK17 EP23:ES27 EF23:EI27 EP10:EQ16 EP17 ER10:ES17 EU23:EX27 EU10:EV16 EU17 EU19:EX21 EA19:ED21 EF10:EG16 EF17 EA23:ED27 EH10:EI17 EW10:EX17 EM10:EN17 EK19:EN21 EK23:EN27">
      <formula1>-1000000000000000</formula1>
      <formula2>1000000000000000</formula2>
    </dataValidation>
  </dataValidations>
  <pageMargins left="0" right="0"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Z73"/>
  <sheetViews>
    <sheetView view="pageBreakPreview" topLeftCell="A8" zoomScaleSheetLayoutView="100" workbookViewId="0">
      <selection activeCell="CL4" sqref="CL4:CP29"/>
    </sheetView>
  </sheetViews>
  <sheetFormatPr defaultRowHeight="12.75"/>
  <cols>
    <col min="1" max="1" width="5.42578125" customWidth="1"/>
    <col min="2" max="2" width="22.7109375" style="6" customWidth="1"/>
    <col min="3" max="3" width="4" style="6" customWidth="1"/>
    <col min="4" max="4" width="8" style="6" customWidth="1"/>
    <col min="5" max="5" width="12.7109375" hidden="1" customWidth="1"/>
    <col min="6" max="6" width="13.5703125" hidden="1" customWidth="1"/>
    <col min="7" max="7" width="10.140625" hidden="1" customWidth="1"/>
    <col min="8" max="8" width="15.42578125" hidden="1" customWidth="1"/>
    <col min="9" max="9" width="11" hidden="1" customWidth="1"/>
    <col min="10" max="10" width="13.85546875" hidden="1" customWidth="1"/>
    <col min="11" max="11" width="13.42578125" hidden="1" customWidth="1"/>
    <col min="12" max="12" width="11" hidden="1" customWidth="1"/>
    <col min="13" max="13" width="13.85546875" hidden="1" customWidth="1"/>
    <col min="14" max="14" width="14.5703125" hidden="1" customWidth="1"/>
    <col min="15" max="15" width="12.85546875" hidden="1" customWidth="1"/>
    <col min="16" max="16" width="14.85546875" hidden="1" customWidth="1"/>
    <col min="17" max="17" width="15.140625" hidden="1" customWidth="1"/>
    <col min="18" max="18" width="14.85546875" hidden="1" customWidth="1"/>
    <col min="19" max="19" width="11.140625" hidden="1" customWidth="1"/>
    <col min="20" max="20" width="13.85546875" hidden="1" customWidth="1"/>
    <col min="21" max="21" width="16.7109375" hidden="1" customWidth="1"/>
    <col min="22" max="22" width="13.85546875" hidden="1" customWidth="1"/>
    <col min="23" max="23" width="15.5703125" hidden="1" customWidth="1"/>
    <col min="24" max="24" width="15" hidden="1" customWidth="1"/>
    <col min="25" max="25" width="12.85546875" hidden="1" customWidth="1"/>
    <col min="26" max="27" width="13.5703125" hidden="1" customWidth="1"/>
    <col min="28" max="28" width="14.7109375" hidden="1" customWidth="1"/>
    <col min="29" max="29" width="14.28515625" hidden="1" customWidth="1"/>
    <col min="30" max="30" width="13.5703125" hidden="1" customWidth="1"/>
    <col min="31" max="31" width="16.28515625" hidden="1" customWidth="1"/>
    <col min="32" max="32" width="12.5703125" hidden="1" customWidth="1"/>
    <col min="33" max="33" width="14.7109375" hidden="1" customWidth="1"/>
    <col min="34" max="34" width="11.7109375" hidden="1" customWidth="1"/>
    <col min="35" max="35" width="13.140625" hidden="1" customWidth="1"/>
    <col min="36" max="36" width="13.5703125" hidden="1" customWidth="1"/>
    <col min="37" max="37" width="7.7109375" hidden="1" customWidth="1"/>
    <col min="38" max="38" width="15.85546875" hidden="1" customWidth="1"/>
    <col min="39" max="39" width="11.85546875" hidden="1" customWidth="1"/>
    <col min="40" max="40" width="12.5703125" hidden="1" customWidth="1"/>
    <col min="41" max="41" width="13.5703125" hidden="1" customWidth="1"/>
    <col min="42" max="42" width="8" hidden="1" customWidth="1"/>
    <col min="43" max="43" width="14.42578125" hidden="1" customWidth="1"/>
    <col min="44" max="45" width="12.7109375" hidden="1" customWidth="1"/>
    <col min="46" max="46" width="13.28515625" hidden="1" customWidth="1"/>
    <col min="47" max="47" width="9.7109375" hidden="1" customWidth="1"/>
    <col min="48" max="49" width="12.7109375" hidden="1" customWidth="1"/>
    <col min="50" max="50" width="11.42578125" hidden="1" customWidth="1"/>
    <col min="51" max="51" width="14.140625" hidden="1" customWidth="1"/>
    <col min="52" max="52" width="10.7109375" hidden="1" customWidth="1"/>
    <col min="53" max="53" width="16" hidden="1" customWidth="1"/>
    <col min="54" max="54" width="12.85546875" hidden="1" customWidth="1"/>
    <col min="55" max="55" width="12.42578125" hidden="1" customWidth="1"/>
    <col min="56" max="56" width="13.5703125" hidden="1" customWidth="1"/>
    <col min="57" max="57" width="13.42578125" hidden="1" customWidth="1"/>
    <col min="58" max="58" width="14.28515625" hidden="1" customWidth="1"/>
    <col min="59" max="60" width="12.42578125" hidden="1" customWidth="1"/>
    <col min="61" max="61" width="13.42578125" hidden="1" customWidth="1"/>
    <col min="62" max="62" width="12.28515625" hidden="1" customWidth="1"/>
    <col min="63" max="63" width="13.7109375" hidden="1" customWidth="1"/>
    <col min="64" max="67" width="12.85546875" hidden="1" customWidth="1"/>
    <col min="68" max="68" width="15.85546875" hidden="1" customWidth="1"/>
    <col min="69" max="69" width="12.85546875" hidden="1" customWidth="1"/>
    <col min="70" max="70" width="13.7109375" hidden="1" customWidth="1"/>
    <col min="71" max="71" width="13.85546875" hidden="1" customWidth="1"/>
    <col min="72" max="72" width="14.28515625" hidden="1" customWidth="1"/>
    <col min="73" max="73" width="16.140625" hidden="1" customWidth="1"/>
    <col min="74" max="74" width="14.28515625" hidden="1" customWidth="1"/>
    <col min="75" max="75" width="12.85546875" hidden="1" customWidth="1"/>
    <col min="76" max="76" width="13.7109375" hidden="1" customWidth="1"/>
    <col min="77" max="77" width="10.7109375" hidden="1" customWidth="1"/>
    <col min="78" max="78" width="14.28515625" hidden="1" customWidth="1"/>
    <col min="79" max="79" width="13.140625" hidden="1" customWidth="1"/>
    <col min="80" max="80" width="11.7109375" hidden="1" customWidth="1"/>
    <col min="81" max="81" width="13.28515625" hidden="1" customWidth="1"/>
    <col min="82" max="82" width="10.85546875" hidden="1" customWidth="1"/>
    <col min="83" max="83" width="14.7109375" hidden="1" customWidth="1"/>
    <col min="84" max="84" width="11.140625" hidden="1" customWidth="1"/>
    <col min="85" max="87" width="12.85546875" hidden="1" customWidth="1"/>
    <col min="88" max="88" width="15.85546875" hidden="1" customWidth="1"/>
    <col min="89" max="89" width="12.85546875" hidden="1" customWidth="1"/>
    <col min="90" max="90" width="12.85546875" customWidth="1"/>
    <col min="91" max="91" width="12.140625" customWidth="1"/>
    <col min="92" max="92" width="6.85546875" customWidth="1"/>
    <col min="93" max="93" width="12.140625" customWidth="1"/>
    <col min="94" max="94" width="12.85546875" customWidth="1"/>
    <col min="95" max="95" width="12.85546875" hidden="1" customWidth="1"/>
    <col min="96" max="96" width="15.140625" hidden="1" customWidth="1"/>
    <col min="97" max="97" width="12.140625" hidden="1" customWidth="1"/>
    <col min="98" max="98" width="14.7109375" hidden="1" customWidth="1"/>
    <col min="99" max="99" width="12.85546875" hidden="1" customWidth="1"/>
    <col min="100" max="100" width="15.28515625" hidden="1" customWidth="1"/>
    <col min="101" max="101" width="16.7109375" hidden="1" customWidth="1"/>
    <col min="102" max="102" width="12.140625" hidden="1" customWidth="1"/>
    <col min="103" max="103" width="18.140625" hidden="1" customWidth="1"/>
    <col min="104" max="104" width="19.5703125" hidden="1" customWidth="1"/>
  </cols>
  <sheetData>
    <row r="1" spans="1:104" hidden="1">
      <c r="A1" s="1" t="e">
        <f>[3]Справочники!E13</f>
        <v>#REF!</v>
      </c>
      <c r="B1" s="2" t="e">
        <f>[3]Справочники!D21</f>
        <v>#REF!</v>
      </c>
      <c r="C1" s="3"/>
      <c r="D1" s="3"/>
      <c r="E1" s="4"/>
      <c r="F1" s="4"/>
      <c r="G1" s="4"/>
      <c r="H1" s="4"/>
      <c r="I1" s="4"/>
      <c r="AC1" s="5" t="s">
        <v>0</v>
      </c>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row>
    <row r="2" spans="1:104" ht="19.5" customHeight="1">
      <c r="A2" s="497" t="s">
        <v>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407"/>
      <c r="CB2" s="407"/>
      <c r="CC2" s="407"/>
      <c r="CD2" s="407"/>
      <c r="CE2" s="407"/>
      <c r="CF2" s="407"/>
      <c r="CG2" s="407"/>
      <c r="CH2" s="407"/>
      <c r="CI2" s="407"/>
      <c r="CJ2" s="407"/>
      <c r="CK2" s="407"/>
      <c r="CL2" s="407"/>
      <c r="CM2" s="407"/>
      <c r="CN2" s="407"/>
      <c r="CO2" s="407"/>
      <c r="CP2" s="407"/>
      <c r="CQ2" s="407"/>
      <c r="CR2" s="407"/>
      <c r="CS2" s="407"/>
      <c r="CT2" s="407"/>
      <c r="CU2" s="407"/>
      <c r="CV2" s="407"/>
      <c r="CW2" s="407"/>
      <c r="CX2" s="407"/>
      <c r="CY2" s="407"/>
      <c r="CZ2" s="407"/>
    </row>
    <row r="3" spans="1:104" ht="12" customHeight="1" thickBot="1">
      <c r="AC3" s="5" t="s">
        <v>2</v>
      </c>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row>
    <row r="4" spans="1:104" ht="11.25" customHeight="1" thickBot="1">
      <c r="A4" s="507" t="s">
        <v>3</v>
      </c>
      <c r="B4" s="488" t="s">
        <v>4</v>
      </c>
      <c r="C4" s="488"/>
      <c r="D4" s="490"/>
      <c r="E4" s="491" t="s">
        <v>202</v>
      </c>
      <c r="F4" s="492"/>
      <c r="G4" s="492"/>
      <c r="H4" s="492"/>
      <c r="I4" s="493"/>
      <c r="J4" s="491" t="s">
        <v>203</v>
      </c>
      <c r="K4" s="492"/>
      <c r="L4" s="492"/>
      <c r="M4" s="492"/>
      <c r="N4" s="493"/>
      <c r="O4" s="491" t="s">
        <v>204</v>
      </c>
      <c r="P4" s="492"/>
      <c r="Q4" s="492"/>
      <c r="R4" s="492"/>
      <c r="S4" s="493"/>
      <c r="T4" s="10"/>
      <c r="U4" s="11" t="s">
        <v>8</v>
      </c>
      <c r="V4" s="10"/>
      <c r="W4" s="10"/>
      <c r="X4" s="10"/>
      <c r="Y4" s="500">
        <v>41365</v>
      </c>
      <c r="Z4" s="492"/>
      <c r="AA4" s="492"/>
      <c r="AB4" s="492"/>
      <c r="AC4" s="493"/>
      <c r="AD4" s="12"/>
      <c r="AE4" s="13">
        <v>41395</v>
      </c>
      <c r="AF4" s="10"/>
      <c r="AG4" s="10"/>
      <c r="AH4" s="14"/>
      <c r="AI4" s="501">
        <v>41426</v>
      </c>
      <c r="AJ4" s="502"/>
      <c r="AK4" s="502"/>
      <c r="AL4" s="502"/>
      <c r="AM4" s="502"/>
      <c r="AN4" s="503" t="s">
        <v>205</v>
      </c>
      <c r="AO4" s="502"/>
      <c r="AP4" s="502"/>
      <c r="AQ4" s="502"/>
      <c r="AR4" s="504"/>
      <c r="AS4" s="510" t="s">
        <v>206</v>
      </c>
      <c r="AT4" s="511"/>
      <c r="AU4" s="511"/>
      <c r="AV4" s="15"/>
      <c r="AW4" s="15"/>
      <c r="AX4" s="15"/>
      <c r="AY4" s="16"/>
      <c r="AZ4" s="17">
        <v>41456</v>
      </c>
      <c r="BA4" s="18"/>
      <c r="BB4" s="19"/>
      <c r="BC4" s="15"/>
      <c r="BD4" s="16"/>
      <c r="BE4" s="17">
        <v>41487</v>
      </c>
      <c r="BF4" s="18"/>
      <c r="BG4" s="18"/>
      <c r="BH4" s="413"/>
      <c r="BI4" s="18"/>
      <c r="BJ4" s="17">
        <v>41518</v>
      </c>
      <c r="BK4" s="18"/>
      <c r="BL4" s="19"/>
      <c r="BM4" s="512" t="s">
        <v>207</v>
      </c>
      <c r="BN4" s="502"/>
      <c r="BO4" s="502"/>
      <c r="BP4" s="502"/>
      <c r="BQ4" s="504"/>
      <c r="BR4" s="15"/>
      <c r="BS4" s="16"/>
      <c r="BT4" s="17">
        <v>41548</v>
      </c>
      <c r="BU4" s="18"/>
      <c r="BV4" s="18"/>
      <c r="BW4" s="414"/>
      <c r="BX4" s="18"/>
      <c r="BY4" s="17">
        <v>41579</v>
      </c>
      <c r="BZ4" s="18"/>
      <c r="CA4" s="19"/>
      <c r="CB4" s="246"/>
      <c r="CC4" s="16"/>
      <c r="CD4" s="17">
        <v>41609</v>
      </c>
      <c r="CE4" s="18"/>
      <c r="CF4" s="19"/>
      <c r="CG4" s="508" t="s">
        <v>208</v>
      </c>
      <c r="CH4" s="509"/>
      <c r="CI4" s="509"/>
      <c r="CJ4" s="509"/>
      <c r="CK4" s="509"/>
      <c r="CL4" s="414"/>
      <c r="CM4" s="18"/>
      <c r="CN4" s="17" t="s">
        <v>209</v>
      </c>
      <c r="CO4" s="18"/>
      <c r="CP4" s="19"/>
      <c r="CQ4" s="15"/>
      <c r="CR4" s="144"/>
      <c r="CS4" s="145" t="s">
        <v>209</v>
      </c>
      <c r="CT4" s="146"/>
      <c r="CU4" s="147"/>
      <c r="CV4" s="15"/>
      <c r="CW4" s="16"/>
      <c r="CX4" s="17" t="s">
        <v>149</v>
      </c>
      <c r="CY4" s="18"/>
      <c r="CZ4" s="19"/>
    </row>
    <row r="5" spans="1:104">
      <c r="A5" s="507"/>
      <c r="B5" s="488"/>
      <c r="C5" s="488"/>
      <c r="D5" s="490"/>
      <c r="E5" s="408" t="s">
        <v>12</v>
      </c>
      <c r="F5" s="7" t="s">
        <v>13</v>
      </c>
      <c r="G5" s="7" t="s">
        <v>14</v>
      </c>
      <c r="H5" s="7" t="s">
        <v>15</v>
      </c>
      <c r="I5" s="21" t="s">
        <v>16</v>
      </c>
      <c r="J5" s="408" t="s">
        <v>12</v>
      </c>
      <c r="K5" s="7" t="s">
        <v>13</v>
      </c>
      <c r="L5" s="7" t="s">
        <v>14</v>
      </c>
      <c r="M5" s="7" t="s">
        <v>15</v>
      </c>
      <c r="N5" s="21" t="s">
        <v>16</v>
      </c>
      <c r="O5" s="408" t="s">
        <v>12</v>
      </c>
      <c r="P5" s="7" t="s">
        <v>13</v>
      </c>
      <c r="Q5" s="7" t="s">
        <v>14</v>
      </c>
      <c r="R5" s="7" t="s">
        <v>15</v>
      </c>
      <c r="S5" s="21" t="s">
        <v>16</v>
      </c>
      <c r="T5" s="408" t="s">
        <v>12</v>
      </c>
      <c r="U5" s="7" t="s">
        <v>13</v>
      </c>
      <c r="V5" s="7" t="s">
        <v>14</v>
      </c>
      <c r="W5" s="7" t="s">
        <v>15</v>
      </c>
      <c r="X5" s="21" t="s">
        <v>16</v>
      </c>
      <c r="Y5" s="408" t="s">
        <v>12</v>
      </c>
      <c r="Z5" s="7" t="s">
        <v>13</v>
      </c>
      <c r="AA5" s="7" t="s">
        <v>14</v>
      </c>
      <c r="AB5" s="7" t="s">
        <v>15</v>
      </c>
      <c r="AC5" s="411" t="s">
        <v>16</v>
      </c>
      <c r="AD5" s="408" t="s">
        <v>12</v>
      </c>
      <c r="AE5" s="7" t="s">
        <v>13</v>
      </c>
      <c r="AF5" s="7" t="s">
        <v>14</v>
      </c>
      <c r="AG5" s="7" t="s">
        <v>15</v>
      </c>
      <c r="AH5" s="21" t="s">
        <v>16</v>
      </c>
      <c r="AI5" s="408" t="s">
        <v>12</v>
      </c>
      <c r="AJ5" s="7" t="s">
        <v>13</v>
      </c>
      <c r="AK5" s="7" t="s">
        <v>14</v>
      </c>
      <c r="AL5" s="7" t="s">
        <v>15</v>
      </c>
      <c r="AM5" s="21" t="s">
        <v>16</v>
      </c>
      <c r="AN5" s="408" t="s">
        <v>12</v>
      </c>
      <c r="AO5" s="7" t="s">
        <v>13</v>
      </c>
      <c r="AP5" s="7" t="s">
        <v>14</v>
      </c>
      <c r="AQ5" s="7" t="s">
        <v>15</v>
      </c>
      <c r="AR5" s="21" t="s">
        <v>16</v>
      </c>
      <c r="AS5" s="408" t="s">
        <v>12</v>
      </c>
      <c r="AT5" s="7" t="s">
        <v>13</v>
      </c>
      <c r="AU5" s="7" t="s">
        <v>14</v>
      </c>
      <c r="AV5" s="7" t="s">
        <v>15</v>
      </c>
      <c r="AW5" s="21" t="s">
        <v>16</v>
      </c>
      <c r="AX5" s="408" t="s">
        <v>12</v>
      </c>
      <c r="AY5" s="23" t="s">
        <v>13</v>
      </c>
      <c r="AZ5" s="23" t="s">
        <v>14</v>
      </c>
      <c r="BA5" s="23" t="s">
        <v>15</v>
      </c>
      <c r="BB5" s="24" t="s">
        <v>16</v>
      </c>
      <c r="BC5" s="408" t="s">
        <v>12</v>
      </c>
      <c r="BD5" s="23" t="s">
        <v>13</v>
      </c>
      <c r="BE5" s="23" t="s">
        <v>14</v>
      </c>
      <c r="BF5" s="23" t="s">
        <v>15</v>
      </c>
      <c r="BG5" s="24" t="s">
        <v>16</v>
      </c>
      <c r="BH5" s="282" t="s">
        <v>12</v>
      </c>
      <c r="BI5" s="23" t="s">
        <v>13</v>
      </c>
      <c r="BJ5" s="23" t="s">
        <v>14</v>
      </c>
      <c r="BK5" s="23" t="s">
        <v>15</v>
      </c>
      <c r="BL5" s="24" t="s">
        <v>16</v>
      </c>
      <c r="BM5" s="408" t="s">
        <v>12</v>
      </c>
      <c r="BN5" s="7" t="s">
        <v>13</v>
      </c>
      <c r="BO5" s="7" t="s">
        <v>14</v>
      </c>
      <c r="BP5" s="7" t="s">
        <v>15</v>
      </c>
      <c r="BQ5" s="21" t="s">
        <v>16</v>
      </c>
      <c r="BR5" s="408" t="s">
        <v>12</v>
      </c>
      <c r="BS5" s="23" t="s">
        <v>13</v>
      </c>
      <c r="BT5" s="23" t="s">
        <v>14</v>
      </c>
      <c r="BU5" s="23" t="s">
        <v>15</v>
      </c>
      <c r="BV5" s="24" t="s">
        <v>16</v>
      </c>
      <c r="BW5" s="282" t="s">
        <v>12</v>
      </c>
      <c r="BX5" s="23" t="s">
        <v>13</v>
      </c>
      <c r="BY5" s="23" t="s">
        <v>14</v>
      </c>
      <c r="BZ5" s="23" t="s">
        <v>15</v>
      </c>
      <c r="CA5" s="24" t="s">
        <v>16</v>
      </c>
      <c r="CB5" s="282" t="s">
        <v>12</v>
      </c>
      <c r="CC5" s="23" t="s">
        <v>13</v>
      </c>
      <c r="CD5" s="23" t="s">
        <v>14</v>
      </c>
      <c r="CE5" s="23" t="s">
        <v>15</v>
      </c>
      <c r="CF5" s="283" t="s">
        <v>16</v>
      </c>
      <c r="CG5" s="282" t="s">
        <v>12</v>
      </c>
      <c r="CH5" s="23" t="s">
        <v>13</v>
      </c>
      <c r="CI5" s="23" t="s">
        <v>14</v>
      </c>
      <c r="CJ5" s="23" t="s">
        <v>15</v>
      </c>
      <c r="CK5" s="24" t="s">
        <v>16</v>
      </c>
      <c r="CL5" s="282" t="s">
        <v>12</v>
      </c>
      <c r="CM5" s="23" t="s">
        <v>13</v>
      </c>
      <c r="CN5" s="23" t="s">
        <v>14</v>
      </c>
      <c r="CO5" s="23" t="s">
        <v>15</v>
      </c>
      <c r="CP5" s="24" t="s">
        <v>16</v>
      </c>
      <c r="CQ5" s="433" t="s">
        <v>12</v>
      </c>
      <c r="CR5" s="435" t="s">
        <v>13</v>
      </c>
      <c r="CS5" s="435" t="s">
        <v>14</v>
      </c>
      <c r="CT5" s="435" t="s">
        <v>15</v>
      </c>
      <c r="CU5" s="436" t="s">
        <v>16</v>
      </c>
      <c r="CV5" s="434" t="s">
        <v>12</v>
      </c>
      <c r="CW5" s="23" t="s">
        <v>13</v>
      </c>
      <c r="CX5" s="23" t="s">
        <v>14</v>
      </c>
      <c r="CY5" s="23" t="s">
        <v>15</v>
      </c>
      <c r="CZ5" s="24" t="s">
        <v>16</v>
      </c>
    </row>
    <row r="6" spans="1:104" ht="12.75" customHeight="1">
      <c r="A6" s="7">
        <v>1</v>
      </c>
      <c r="B6" s="409">
        <v>2</v>
      </c>
      <c r="C6" s="409"/>
      <c r="D6" s="410"/>
      <c r="E6" s="408">
        <f t="shared" ref="E6:AM6" si="0">D6+1</f>
        <v>1</v>
      </c>
      <c r="F6" s="7">
        <f t="shared" si="0"/>
        <v>2</v>
      </c>
      <c r="G6" s="7">
        <f t="shared" si="0"/>
        <v>3</v>
      </c>
      <c r="H6" s="7">
        <f t="shared" si="0"/>
        <v>4</v>
      </c>
      <c r="I6" s="21">
        <f t="shared" si="0"/>
        <v>5</v>
      </c>
      <c r="J6" s="408">
        <f t="shared" si="0"/>
        <v>6</v>
      </c>
      <c r="K6" s="7">
        <f t="shared" si="0"/>
        <v>7</v>
      </c>
      <c r="L6" s="7">
        <f t="shared" si="0"/>
        <v>8</v>
      </c>
      <c r="M6" s="7">
        <f t="shared" si="0"/>
        <v>9</v>
      </c>
      <c r="N6" s="21">
        <f t="shared" si="0"/>
        <v>10</v>
      </c>
      <c r="O6" s="408">
        <f t="shared" si="0"/>
        <v>11</v>
      </c>
      <c r="P6" s="7">
        <f t="shared" si="0"/>
        <v>12</v>
      </c>
      <c r="Q6" s="7">
        <f t="shared" si="0"/>
        <v>13</v>
      </c>
      <c r="R6" s="7">
        <f t="shared" si="0"/>
        <v>14</v>
      </c>
      <c r="S6" s="21">
        <f t="shared" si="0"/>
        <v>15</v>
      </c>
      <c r="T6" s="408">
        <f>S6+1</f>
        <v>16</v>
      </c>
      <c r="U6" s="7">
        <f>T6+1</f>
        <v>17</v>
      </c>
      <c r="V6" s="7">
        <f>U6+1</f>
        <v>18</v>
      </c>
      <c r="W6" s="7">
        <f>V6+1</f>
        <v>19</v>
      </c>
      <c r="X6" s="21">
        <f>W6+1</f>
        <v>20</v>
      </c>
      <c r="Y6" s="408">
        <f>S6+1</f>
        <v>16</v>
      </c>
      <c r="Z6" s="7">
        <f t="shared" si="0"/>
        <v>17</v>
      </c>
      <c r="AA6" s="7">
        <f t="shared" si="0"/>
        <v>18</v>
      </c>
      <c r="AB6" s="7">
        <f t="shared" si="0"/>
        <v>19</v>
      </c>
      <c r="AC6" s="411">
        <f t="shared" si="0"/>
        <v>20</v>
      </c>
      <c r="AD6" s="408">
        <f t="shared" si="0"/>
        <v>21</v>
      </c>
      <c r="AE6" s="7">
        <f t="shared" si="0"/>
        <v>22</v>
      </c>
      <c r="AF6" s="7">
        <f t="shared" si="0"/>
        <v>23</v>
      </c>
      <c r="AG6" s="7">
        <f t="shared" si="0"/>
        <v>24</v>
      </c>
      <c r="AH6" s="21">
        <f t="shared" si="0"/>
        <v>25</v>
      </c>
      <c r="AI6" s="408">
        <f t="shared" si="0"/>
        <v>26</v>
      </c>
      <c r="AJ6" s="7">
        <f t="shared" si="0"/>
        <v>27</v>
      </c>
      <c r="AK6" s="7">
        <f t="shared" si="0"/>
        <v>28</v>
      </c>
      <c r="AL6" s="7">
        <f t="shared" si="0"/>
        <v>29</v>
      </c>
      <c r="AM6" s="21">
        <f t="shared" si="0"/>
        <v>30</v>
      </c>
      <c r="AN6" s="25"/>
      <c r="AO6" s="26"/>
      <c r="AP6" s="26"/>
      <c r="AQ6" s="26"/>
      <c r="AR6" s="26"/>
      <c r="AS6" s="7"/>
      <c r="AT6" s="26"/>
      <c r="AU6" s="26"/>
      <c r="AV6" s="26"/>
      <c r="AW6" s="26"/>
      <c r="AX6" s="25"/>
      <c r="AY6" s="26"/>
      <c r="AZ6" s="26"/>
      <c r="BA6" s="26"/>
      <c r="BB6" s="27"/>
      <c r="BC6" s="25"/>
      <c r="BD6" s="26"/>
      <c r="BE6" s="26"/>
      <c r="BF6" s="26"/>
      <c r="BG6" s="27"/>
      <c r="BH6" s="408">
        <f>BG6+1</f>
        <v>1</v>
      </c>
      <c r="BI6" s="26"/>
      <c r="BJ6" s="26"/>
      <c r="BK6" s="26"/>
      <c r="BL6" s="27"/>
      <c r="BM6" s="25"/>
      <c r="BN6" s="26"/>
      <c r="BO6" s="26"/>
      <c r="BP6" s="26"/>
      <c r="BQ6" s="27"/>
      <c r="BR6" s="25"/>
      <c r="BS6" s="26"/>
      <c r="BT6" s="26"/>
      <c r="BU6" s="26"/>
      <c r="BV6" s="27"/>
      <c r="BW6" s="25"/>
      <c r="BX6" s="26"/>
      <c r="BY6" s="26"/>
      <c r="BZ6" s="26"/>
      <c r="CA6" s="27"/>
      <c r="CB6" s="25"/>
      <c r="CC6" s="26"/>
      <c r="CD6" s="26"/>
      <c r="CE6" s="26"/>
      <c r="CF6" s="26"/>
      <c r="CG6" s="25"/>
      <c r="CH6" s="26"/>
      <c r="CI6" s="26"/>
      <c r="CJ6" s="26"/>
      <c r="CK6" s="27"/>
      <c r="CL6" s="25"/>
      <c r="CM6" s="26"/>
      <c r="CN6" s="26"/>
      <c r="CO6" s="26"/>
      <c r="CP6" s="27"/>
      <c r="CQ6" s="25"/>
      <c r="CR6" s="26"/>
      <c r="CS6" s="26"/>
      <c r="CT6" s="26"/>
      <c r="CU6" s="27"/>
      <c r="CV6" s="25"/>
      <c r="CW6" s="26"/>
      <c r="CX6" s="26"/>
      <c r="CY6" s="26"/>
      <c r="CZ6" s="27"/>
    </row>
    <row r="7" spans="1:104" ht="22.5">
      <c r="A7" s="290" t="s">
        <v>17</v>
      </c>
      <c r="B7" s="28" t="s">
        <v>18</v>
      </c>
      <c r="C7" s="29" t="s">
        <v>19</v>
      </c>
      <c r="D7" s="30" t="s">
        <v>20</v>
      </c>
      <c r="E7" s="284">
        <f t="shared" ref="E7:BG7" si="1">E8+E14+E15+E16</f>
        <v>46891.631000000001</v>
      </c>
      <c r="F7" s="32">
        <f t="shared" si="1"/>
        <v>39040.862999999998</v>
      </c>
      <c r="G7" s="32">
        <f t="shared" si="1"/>
        <v>0</v>
      </c>
      <c r="H7" s="32">
        <f t="shared" si="1"/>
        <v>38794.953000000001</v>
      </c>
      <c r="I7" s="33">
        <f t="shared" si="1"/>
        <v>492.05699999999996</v>
      </c>
      <c r="J7" s="284">
        <f t="shared" si="1"/>
        <v>42611.882000000005</v>
      </c>
      <c r="K7" s="34">
        <f t="shared" si="1"/>
        <v>35611.025000000001</v>
      </c>
      <c r="L7" s="32">
        <f t="shared" si="1"/>
        <v>0</v>
      </c>
      <c r="M7" s="34">
        <f t="shared" si="1"/>
        <v>35214.656000000003</v>
      </c>
      <c r="N7" s="285">
        <f t="shared" si="1"/>
        <v>422.613</v>
      </c>
      <c r="O7" s="31">
        <f t="shared" si="1"/>
        <v>45722.429000000004</v>
      </c>
      <c r="P7" s="34">
        <f t="shared" si="1"/>
        <v>38202.792000000001</v>
      </c>
      <c r="Q7" s="32">
        <f t="shared" si="1"/>
        <v>0</v>
      </c>
      <c r="R7" s="34">
        <f t="shared" si="1"/>
        <v>37525.555999999997</v>
      </c>
      <c r="S7" s="285">
        <f t="shared" si="1"/>
        <v>406.62599999999998</v>
      </c>
      <c r="T7" s="31">
        <f t="shared" si="1"/>
        <v>135225.94200000001</v>
      </c>
      <c r="U7" s="32">
        <f t="shared" si="1"/>
        <v>112854.68000000001</v>
      </c>
      <c r="V7" s="32">
        <f t="shared" si="1"/>
        <v>0</v>
      </c>
      <c r="W7" s="32">
        <f t="shared" si="1"/>
        <v>111535.16499999999</v>
      </c>
      <c r="X7" s="33">
        <f t="shared" si="1"/>
        <v>1321.296</v>
      </c>
      <c r="Y7" s="31">
        <f t="shared" si="1"/>
        <v>41955.302000000003</v>
      </c>
      <c r="Z7" s="34">
        <f t="shared" si="1"/>
        <v>35207.784</v>
      </c>
      <c r="AA7" s="34">
        <f t="shared" si="1"/>
        <v>0</v>
      </c>
      <c r="AB7" s="34">
        <f t="shared" si="1"/>
        <v>34001.444000000003</v>
      </c>
      <c r="AC7" s="35">
        <f t="shared" si="1"/>
        <v>401.928</v>
      </c>
      <c r="AD7" s="31">
        <f t="shared" si="1"/>
        <v>40581.515999999996</v>
      </c>
      <c r="AE7" s="32">
        <f t="shared" si="1"/>
        <v>33979.184999999998</v>
      </c>
      <c r="AF7" s="32">
        <f t="shared" si="1"/>
        <v>0</v>
      </c>
      <c r="AG7" s="32">
        <f t="shared" si="1"/>
        <v>32686.460999999999</v>
      </c>
      <c r="AH7" s="33">
        <f t="shared" si="1"/>
        <v>332.71799999999996</v>
      </c>
      <c r="AI7" s="161">
        <f t="shared" si="1"/>
        <v>39825.495000000003</v>
      </c>
      <c r="AJ7" s="34">
        <f t="shared" si="1"/>
        <v>33463.275999999998</v>
      </c>
      <c r="AK7" s="32">
        <f t="shared" si="1"/>
        <v>0</v>
      </c>
      <c r="AL7" s="34">
        <f t="shared" si="1"/>
        <v>32236.199000000001</v>
      </c>
      <c r="AM7" s="33">
        <f t="shared" si="1"/>
        <v>293.565</v>
      </c>
      <c r="AN7" s="161">
        <f t="shared" si="1"/>
        <v>122362.31299999999</v>
      </c>
      <c r="AO7" s="32">
        <f t="shared" si="1"/>
        <v>102650.245</v>
      </c>
      <c r="AP7" s="32">
        <f t="shared" si="1"/>
        <v>0</v>
      </c>
      <c r="AQ7" s="32">
        <f t="shared" si="1"/>
        <v>98924.103999999992</v>
      </c>
      <c r="AR7" s="286">
        <f t="shared" si="1"/>
        <v>1028.211</v>
      </c>
      <c r="AS7" s="161">
        <f>AS8+AS14+AS15+AS16</f>
        <v>257588.25499999998</v>
      </c>
      <c r="AT7" s="133">
        <f t="shared" si="1"/>
        <v>215504.92499999999</v>
      </c>
      <c r="AU7" s="32">
        <f t="shared" si="1"/>
        <v>0</v>
      </c>
      <c r="AV7" s="32">
        <f t="shared" si="1"/>
        <v>210459.26899999997</v>
      </c>
      <c r="AW7" s="33">
        <f t="shared" si="1"/>
        <v>2349.5070000000001</v>
      </c>
      <c r="AX7" s="161">
        <f t="shared" si="1"/>
        <v>41050.050000000003</v>
      </c>
      <c r="AY7" s="32">
        <f t="shared" si="1"/>
        <v>34854.678</v>
      </c>
      <c r="AZ7" s="32">
        <f t="shared" si="1"/>
        <v>0</v>
      </c>
      <c r="BA7" s="32">
        <f t="shared" si="1"/>
        <v>33207.182999999997</v>
      </c>
      <c r="BB7" s="33">
        <f t="shared" si="1"/>
        <v>369.06</v>
      </c>
      <c r="BC7" s="161">
        <f>BC8+BC14+BC16</f>
        <v>37929.563999999998</v>
      </c>
      <c r="BD7" s="32">
        <f t="shared" si="1"/>
        <v>31177.995999999999</v>
      </c>
      <c r="BE7" s="32">
        <f t="shared" si="1"/>
        <v>0</v>
      </c>
      <c r="BF7" s="32">
        <f t="shared" si="1"/>
        <v>29964.768</v>
      </c>
      <c r="BG7" s="33">
        <f t="shared" si="1"/>
        <v>361.92699999999996</v>
      </c>
      <c r="BH7" s="161">
        <f>BH8+BH14+BH16</f>
        <v>37615.919000000002</v>
      </c>
      <c r="BI7" s="32">
        <f t="shared" ref="BI7:CZ7" si="2">BI8+BI14+BI15+BI16</f>
        <v>32015.276000000002</v>
      </c>
      <c r="BJ7" s="32">
        <f t="shared" si="2"/>
        <v>0</v>
      </c>
      <c r="BK7" s="32">
        <f t="shared" si="2"/>
        <v>30613.427</v>
      </c>
      <c r="BL7" s="33">
        <f t="shared" si="2"/>
        <v>338.40700000000004</v>
      </c>
      <c r="BM7" s="161">
        <f t="shared" si="2"/>
        <v>116595.533</v>
      </c>
      <c r="BN7" s="32">
        <f t="shared" si="2"/>
        <v>98047.95</v>
      </c>
      <c r="BO7" s="32">
        <f t="shared" si="2"/>
        <v>0</v>
      </c>
      <c r="BP7" s="32">
        <f t="shared" si="2"/>
        <v>93785.377999999997</v>
      </c>
      <c r="BQ7" s="33">
        <f t="shared" si="2"/>
        <v>1069.394</v>
      </c>
      <c r="BR7" s="161">
        <f>BR8+BR14+BR16</f>
        <v>42565.338999999993</v>
      </c>
      <c r="BS7" s="32">
        <f t="shared" si="2"/>
        <v>35967.760999999999</v>
      </c>
      <c r="BT7" s="32">
        <f t="shared" si="2"/>
        <v>0</v>
      </c>
      <c r="BU7" s="32">
        <f t="shared" si="2"/>
        <v>34417.35</v>
      </c>
      <c r="BV7" s="33">
        <f t="shared" si="2"/>
        <v>430.07400000000001</v>
      </c>
      <c r="BW7" s="36">
        <f>BW8+BW14+BW15+BW16</f>
        <v>42467.932000000001</v>
      </c>
      <c r="BX7" s="34">
        <f t="shared" si="2"/>
        <v>35398.078679256243</v>
      </c>
      <c r="BY7" s="32">
        <f t="shared" si="2"/>
        <v>0</v>
      </c>
      <c r="BZ7" s="34">
        <f t="shared" si="2"/>
        <v>34151.577970118917</v>
      </c>
      <c r="CA7" s="285">
        <f t="shared" si="2"/>
        <v>415.42635062484322</v>
      </c>
      <c r="CB7" s="36">
        <f t="shared" si="2"/>
        <v>45837.454999999994</v>
      </c>
      <c r="CC7" s="32">
        <f t="shared" si="2"/>
        <v>37949.862000000001</v>
      </c>
      <c r="CD7" s="32">
        <f t="shared" si="2"/>
        <v>0</v>
      </c>
      <c r="CE7" s="32">
        <f t="shared" si="2"/>
        <v>36952.502999999997</v>
      </c>
      <c r="CF7" s="286">
        <f t="shared" si="2"/>
        <v>442.35199999999998</v>
      </c>
      <c r="CG7" s="161">
        <f t="shared" si="2"/>
        <v>130870.72599999998</v>
      </c>
      <c r="CH7" s="32">
        <f t="shared" si="2"/>
        <v>109232.54499999998</v>
      </c>
      <c r="CI7" s="32">
        <f t="shared" si="2"/>
        <v>0</v>
      </c>
      <c r="CJ7" s="32">
        <f t="shared" si="2"/>
        <v>105504.622</v>
      </c>
      <c r="CK7" s="33">
        <f t="shared" si="2"/>
        <v>1287.818</v>
      </c>
      <c r="CL7" s="36">
        <f t="shared" si="2"/>
        <v>505054.51400000008</v>
      </c>
      <c r="CM7" s="32">
        <f t="shared" si="2"/>
        <v>422785.42000000004</v>
      </c>
      <c r="CN7" s="32">
        <f t="shared" si="2"/>
        <v>0</v>
      </c>
      <c r="CO7" s="32">
        <f t="shared" si="2"/>
        <v>409977.39400000003</v>
      </c>
      <c r="CP7" s="33">
        <f t="shared" si="2"/>
        <v>4706.7189999999991</v>
      </c>
      <c r="CQ7" s="36">
        <f t="shared" si="2"/>
        <v>514808.88900000002</v>
      </c>
      <c r="CR7" s="32">
        <f t="shared" si="2"/>
        <v>433610.62400000001</v>
      </c>
      <c r="CS7" s="32">
        <f t="shared" si="2"/>
        <v>0</v>
      </c>
      <c r="CT7" s="32">
        <f t="shared" si="2"/>
        <v>417962.34499999997</v>
      </c>
      <c r="CU7" s="33">
        <f t="shared" si="2"/>
        <v>5414.3110000000006</v>
      </c>
      <c r="CV7" s="36">
        <f t="shared" si="2"/>
        <v>0</v>
      </c>
      <c r="CW7" s="32">
        <f t="shared" si="2"/>
        <v>0</v>
      </c>
      <c r="CX7" s="32">
        <f t="shared" si="2"/>
        <v>0</v>
      </c>
      <c r="CY7" s="32">
        <f t="shared" si="2"/>
        <v>0</v>
      </c>
      <c r="CZ7" s="33">
        <f t="shared" si="2"/>
        <v>0</v>
      </c>
    </row>
    <row r="8" spans="1:104" ht="25.5">
      <c r="A8" s="290" t="s">
        <v>21</v>
      </c>
      <c r="B8" s="28" t="s">
        <v>22</v>
      </c>
      <c r="C8" s="29" t="s">
        <v>23</v>
      </c>
      <c r="D8" s="30" t="s">
        <v>20</v>
      </c>
      <c r="E8" s="287"/>
      <c r="F8" s="32">
        <f>F10+F11+F12+F13</f>
        <v>0</v>
      </c>
      <c r="G8" s="32">
        <f>G10+G11+G12+G13</f>
        <v>0</v>
      </c>
      <c r="H8" s="32">
        <f>H10+H11+H12+H13</f>
        <v>30956.962</v>
      </c>
      <c r="I8" s="33">
        <f>I10+I11+I12+I13</f>
        <v>479.28</v>
      </c>
      <c r="J8" s="288"/>
      <c r="K8" s="32">
        <f>K10+K11+K12+K13</f>
        <v>0</v>
      </c>
      <c r="L8" s="32">
        <f>L10+L11+L12+L13</f>
        <v>0</v>
      </c>
      <c r="M8" s="32">
        <f>M10+M11+M12+M13</f>
        <v>28227.127</v>
      </c>
      <c r="N8" s="33">
        <f>N10+N11+N12+N13</f>
        <v>409.28500000000003</v>
      </c>
      <c r="O8" s="289"/>
      <c r="P8" s="32">
        <f>P10+P11+P12+P13</f>
        <v>0</v>
      </c>
      <c r="Q8" s="32">
        <f>Q10+Q11+Q12+Q13</f>
        <v>0</v>
      </c>
      <c r="R8" s="32">
        <f>R10+R11+R12+R13</f>
        <v>30019.198</v>
      </c>
      <c r="S8" s="33">
        <f>S10+S11+S12+S13</f>
        <v>393.34699999999998</v>
      </c>
      <c r="T8" s="289"/>
      <c r="U8" s="32">
        <f>U10+U11+U12+U13</f>
        <v>0</v>
      </c>
      <c r="V8" s="32">
        <f>V10+V11+V12+V13</f>
        <v>0</v>
      </c>
      <c r="W8" s="32">
        <f>W10+W11+W12+W13</f>
        <v>89203.286999999997</v>
      </c>
      <c r="X8" s="33">
        <f>X10+X11+X12+X13</f>
        <v>1281.912</v>
      </c>
      <c r="Y8" s="289"/>
      <c r="Z8" s="34">
        <f>Z10+Z11+Z12+Z13</f>
        <v>0</v>
      </c>
      <c r="AA8" s="34">
        <f>AA10+AA11+AA12+AA13</f>
        <v>0</v>
      </c>
      <c r="AB8" s="34">
        <f>AB10+AB11+AB12+AB13</f>
        <v>27266.559000000001</v>
      </c>
      <c r="AC8" s="35">
        <f>AC10+AC11+AC12+AC13</f>
        <v>389.29500000000002</v>
      </c>
      <c r="AD8" s="37"/>
      <c r="AE8" s="32">
        <f>AE10+AE11+AE12+AE13</f>
        <v>0</v>
      </c>
      <c r="AF8" s="32">
        <f>AF10+AF11+AF12+AF13</f>
        <v>0</v>
      </c>
      <c r="AG8" s="32">
        <f>AG10+AG11+AG12+AG13</f>
        <v>26096.03</v>
      </c>
      <c r="AH8" s="33">
        <f>AH10+AH11+AH12+AH13</f>
        <v>320.81799999999998</v>
      </c>
      <c r="AI8" s="157"/>
      <c r="AJ8" s="32">
        <f>AJ10+AJ11+AJ12+AJ13</f>
        <v>0</v>
      </c>
      <c r="AK8" s="32">
        <f>AK10+AK11+AK12+AK13</f>
        <v>0</v>
      </c>
      <c r="AL8" s="34">
        <f>AL10+AL11+AL12+AL13</f>
        <v>25885.940999999999</v>
      </c>
      <c r="AM8" s="33">
        <f>AM10+AM11+AM12+AM13</f>
        <v>281.60399999999998</v>
      </c>
      <c r="AN8" s="157"/>
      <c r="AO8" s="32">
        <f>AO10+AO11+AO12+AO13</f>
        <v>0</v>
      </c>
      <c r="AP8" s="32">
        <f>AP10+AP11+AP12+AP13</f>
        <v>0</v>
      </c>
      <c r="AQ8" s="32">
        <f>AQ10+AQ11+AQ12+AQ13</f>
        <v>79248.53</v>
      </c>
      <c r="AR8" s="286">
        <f>AR10+AR11+AR12+AR13</f>
        <v>991.7170000000001</v>
      </c>
      <c r="AS8" s="157"/>
      <c r="AT8" s="133">
        <f>AT10+AT11+AT12+AT13</f>
        <v>0</v>
      </c>
      <c r="AU8" s="32">
        <f>AU10+AU11+AU12+AU13</f>
        <v>0</v>
      </c>
      <c r="AV8" s="32">
        <f>AV10+AV11+AV12+AV13</f>
        <v>168451.81699999998</v>
      </c>
      <c r="AW8" s="33">
        <f>AW10+AW11+AW12+AW13</f>
        <v>2273.6289999999999</v>
      </c>
      <c r="AX8" s="157"/>
      <c r="AY8" s="32">
        <f>AY10+AY11+AY12+AY13</f>
        <v>0</v>
      </c>
      <c r="AZ8" s="32">
        <f>AZ10+AZ11+AZ12+AZ13</f>
        <v>0</v>
      </c>
      <c r="BA8" s="32">
        <f>BA10+BA11+BA12+BA13</f>
        <v>27024.384999999998</v>
      </c>
      <c r="BB8" s="33">
        <f>BB10+BB11+BB12+BB13</f>
        <v>356.48599999999999</v>
      </c>
      <c r="BC8" s="157"/>
      <c r="BD8" s="32">
        <f>BD10+BD11+BD12+BD13</f>
        <v>0</v>
      </c>
      <c r="BE8" s="32">
        <f>BE10+BE11+BE12+BE13</f>
        <v>0</v>
      </c>
      <c r="BF8" s="32">
        <f>BF10+BF11+BF12+BF13</f>
        <v>23226.999</v>
      </c>
      <c r="BG8" s="33">
        <f>BG10+BG11+BG12+BG13</f>
        <v>348.12799999999999</v>
      </c>
      <c r="BH8" s="157"/>
      <c r="BI8" s="32">
        <f>BI10+BI11+BI12+BI13</f>
        <v>0</v>
      </c>
      <c r="BJ8" s="32">
        <f>BJ10+BJ11+BJ12+BJ13</f>
        <v>0</v>
      </c>
      <c r="BK8" s="32">
        <f>BK10+BK11+BK12+BK13</f>
        <v>25027.754000000001</v>
      </c>
      <c r="BL8" s="33">
        <f>BL10+BL11+BL12+BL13</f>
        <v>323.43700000000001</v>
      </c>
      <c r="BM8" s="157"/>
      <c r="BN8" s="32">
        <f>BN10+BN11+BN12+BN13</f>
        <v>0</v>
      </c>
      <c r="BO8" s="32">
        <f>BO10+BO11+BO12+BO13</f>
        <v>0</v>
      </c>
      <c r="BP8" s="32">
        <f>BP10+BP11+BP12+BP13</f>
        <v>75279.138000000006</v>
      </c>
      <c r="BQ8" s="33">
        <f>BQ10+BQ11+BQ12+BQ13</f>
        <v>1028.0509999999999</v>
      </c>
      <c r="BR8" s="157"/>
      <c r="BS8" s="32">
        <f t="shared" ref="BS8:CA8" si="3">BS10+BS11+BS12+BS13</f>
        <v>0</v>
      </c>
      <c r="BT8" s="32">
        <f t="shared" si="3"/>
        <v>0</v>
      </c>
      <c r="BU8" s="32">
        <f t="shared" si="3"/>
        <v>27835.989000000001</v>
      </c>
      <c r="BV8" s="33">
        <f t="shared" si="3"/>
        <v>413.85700000000003</v>
      </c>
      <c r="BW8" s="157"/>
      <c r="BX8" s="32">
        <f t="shared" si="3"/>
        <v>0</v>
      </c>
      <c r="BY8" s="32">
        <f t="shared" si="3"/>
        <v>0</v>
      </c>
      <c r="BZ8" s="32">
        <f t="shared" si="3"/>
        <v>26996.347000000002</v>
      </c>
      <c r="CA8" s="285">
        <f t="shared" si="3"/>
        <v>400.80399999999997</v>
      </c>
      <c r="CB8" s="157"/>
      <c r="CC8" s="32">
        <f>CC10+CC11+CC12+CC13</f>
        <v>0</v>
      </c>
      <c r="CD8" s="32">
        <f>CD10+CD11+CD12+CD13</f>
        <v>0</v>
      </c>
      <c r="CE8" s="32">
        <f>CE10+CE11+CE12+CE13</f>
        <v>29076.089</v>
      </c>
      <c r="CF8" s="286">
        <f>CF10+CF11+CF12+CF13</f>
        <v>431.173</v>
      </c>
      <c r="CG8" s="157"/>
      <c r="CH8" s="32">
        <f>CH10+CH11+CH12+CH13</f>
        <v>0</v>
      </c>
      <c r="CI8" s="32">
        <f>CI10+CI11+CI12+CI13</f>
        <v>0</v>
      </c>
      <c r="CJ8" s="32">
        <f>CJ10+CJ11+CJ12+CJ13</f>
        <v>83908.425000000003</v>
      </c>
      <c r="CK8" s="33">
        <f>CK10+CK11+CK12+CK13</f>
        <v>1245.8340000000001</v>
      </c>
      <c r="CL8" s="157"/>
      <c r="CM8" s="32">
        <f>CM10+CM11+CM12+CM13</f>
        <v>0</v>
      </c>
      <c r="CN8" s="32">
        <f>CN10+CN11+CN12+CN13</f>
        <v>0</v>
      </c>
      <c r="CO8" s="32">
        <f>CO10+CO11+CO12+CO13</f>
        <v>327867.505</v>
      </c>
      <c r="CP8" s="33">
        <f>CP10+CP11+CP12+CP13</f>
        <v>4547.5139999999992</v>
      </c>
      <c r="CQ8" s="157"/>
      <c r="CR8" s="32">
        <f>CR10+CR11+CR12+CR13</f>
        <v>0</v>
      </c>
      <c r="CS8" s="32">
        <f>CS10+CS11+CS12+CS13</f>
        <v>0</v>
      </c>
      <c r="CT8" s="32">
        <f>CT10+CT11+CT12+CT13</f>
        <v>336951.38</v>
      </c>
      <c r="CU8" s="33">
        <f>CU10+CU11+CU12+CU13</f>
        <v>5227.0110000000004</v>
      </c>
      <c r="CV8" s="37"/>
      <c r="CW8" s="32">
        <f>CW10+CW11+CW12+CW13</f>
        <v>0</v>
      </c>
      <c r="CX8" s="32">
        <f>CX10+CX11+CX12+CX13</f>
        <v>0</v>
      </c>
      <c r="CY8" s="32">
        <f>CY10+CY11+CY12+CY13</f>
        <v>0</v>
      </c>
      <c r="CZ8" s="33">
        <f>CZ10+CZ11+CZ12+CZ13</f>
        <v>0</v>
      </c>
    </row>
    <row r="9" spans="1:104">
      <c r="A9" s="290"/>
      <c r="B9" s="28" t="s">
        <v>24</v>
      </c>
      <c r="C9" s="29"/>
      <c r="D9" s="30"/>
      <c r="E9" s="180"/>
      <c r="F9" s="290"/>
      <c r="G9" s="290"/>
      <c r="H9" s="290"/>
      <c r="I9" s="291"/>
      <c r="J9" s="292"/>
      <c r="K9" s="290"/>
      <c r="L9" s="290"/>
      <c r="M9" s="290"/>
      <c r="N9" s="291"/>
      <c r="O9" s="293"/>
      <c r="P9" s="290"/>
      <c r="Q9" s="290"/>
      <c r="R9" s="290"/>
      <c r="S9" s="291"/>
      <c r="T9" s="293"/>
      <c r="U9" s="294"/>
      <c r="V9" s="290"/>
      <c r="W9" s="290"/>
      <c r="X9" s="294"/>
      <c r="Y9" s="293"/>
      <c r="Z9" s="290"/>
      <c r="AA9" s="290"/>
      <c r="AB9" s="290"/>
      <c r="AC9" s="295"/>
      <c r="AD9" s="38"/>
      <c r="AE9" s="290"/>
      <c r="AF9" s="290"/>
      <c r="AG9" s="290"/>
      <c r="AH9" s="291"/>
      <c r="AI9" s="158"/>
      <c r="AJ9" s="290"/>
      <c r="AK9" s="290"/>
      <c r="AL9" s="296"/>
      <c r="AM9" s="291"/>
      <c r="AN9" s="158"/>
      <c r="AO9" s="39"/>
      <c r="AP9" s="39"/>
      <c r="AQ9" s="39"/>
      <c r="AR9" s="294"/>
      <c r="AS9" s="158"/>
      <c r="AT9" s="294"/>
      <c r="AU9" s="294"/>
      <c r="AV9" s="294"/>
      <c r="AW9" s="294"/>
      <c r="AX9" s="158"/>
      <c r="AY9" s="39"/>
      <c r="AZ9" s="39"/>
      <c r="BA9" s="39"/>
      <c r="BB9" s="40"/>
      <c r="BC9" s="158"/>
      <c r="BD9" s="39"/>
      <c r="BE9" s="39"/>
      <c r="BF9" s="39"/>
      <c r="BG9" s="40"/>
      <c r="BH9" s="158"/>
      <c r="BI9" s="39"/>
      <c r="BJ9" s="39"/>
      <c r="BK9" s="39"/>
      <c r="BL9" s="40"/>
      <c r="BM9" s="158"/>
      <c r="BN9" s="39"/>
      <c r="BO9" s="39"/>
      <c r="BP9" s="39"/>
      <c r="BQ9" s="40"/>
      <c r="BR9" s="158"/>
      <c r="BS9" s="39"/>
      <c r="BT9" s="39"/>
      <c r="BU9" s="39"/>
      <c r="BV9" s="40"/>
      <c r="BW9" s="158"/>
      <c r="BX9" s="39"/>
      <c r="BY9" s="39"/>
      <c r="BZ9" s="39"/>
      <c r="CA9" s="40"/>
      <c r="CB9" s="158"/>
      <c r="CC9" s="39"/>
      <c r="CD9" s="39"/>
      <c r="CE9" s="39"/>
      <c r="CF9" s="294"/>
      <c r="CG9" s="158"/>
      <c r="CH9" s="39"/>
      <c r="CI9" s="39"/>
      <c r="CJ9" s="39"/>
      <c r="CK9" s="40"/>
      <c r="CL9" s="158"/>
      <c r="CM9" s="39"/>
      <c r="CN9" s="39"/>
      <c r="CO9" s="39"/>
      <c r="CP9" s="40"/>
      <c r="CQ9" s="158"/>
      <c r="CR9" s="39"/>
      <c r="CS9" s="39"/>
      <c r="CT9" s="39"/>
      <c r="CU9" s="40"/>
      <c r="CV9" s="38"/>
      <c r="CW9" s="39"/>
      <c r="CX9" s="39"/>
      <c r="CY9" s="39"/>
      <c r="CZ9" s="40"/>
    </row>
    <row r="10" spans="1:104" ht="25.5">
      <c r="A10" s="290"/>
      <c r="B10" s="28" t="s">
        <v>25</v>
      </c>
      <c r="C10" s="29" t="s">
        <v>26</v>
      </c>
      <c r="D10" s="30" t="s">
        <v>20</v>
      </c>
      <c r="E10" s="297"/>
      <c r="F10" s="298"/>
      <c r="G10" s="298"/>
      <c r="H10" s="298"/>
      <c r="I10" s="299"/>
      <c r="J10" s="300"/>
      <c r="K10" s="298"/>
      <c r="L10" s="298"/>
      <c r="M10" s="298"/>
      <c r="N10" s="299"/>
      <c r="O10" s="301"/>
      <c r="P10" s="42"/>
      <c r="Q10" s="42"/>
      <c r="R10" s="42"/>
      <c r="S10" s="43"/>
      <c r="T10" s="301"/>
      <c r="U10" s="44"/>
      <c r="V10" s="42"/>
      <c r="W10" s="42"/>
      <c r="X10" s="44"/>
      <c r="Y10" s="301"/>
      <c r="Z10" s="42"/>
      <c r="AA10" s="42"/>
      <c r="AB10" s="42"/>
      <c r="AC10" s="45"/>
      <c r="AD10" s="41"/>
      <c r="AE10" s="42"/>
      <c r="AF10" s="42"/>
      <c r="AG10" s="42"/>
      <c r="AH10" s="43"/>
      <c r="AI10" s="159"/>
      <c r="AJ10" s="42"/>
      <c r="AK10" s="42"/>
      <c r="AL10" s="46"/>
      <c r="AM10" s="43"/>
      <c r="AN10" s="159"/>
      <c r="AO10" s="47"/>
      <c r="AP10" s="47"/>
      <c r="AQ10" s="47"/>
      <c r="AR10" s="44"/>
      <c r="AS10" s="159"/>
      <c r="AT10" s="42"/>
      <c r="AU10" s="42"/>
      <c r="AV10" s="42"/>
      <c r="AW10" s="42"/>
      <c r="AX10" s="302"/>
      <c r="AY10" s="47"/>
      <c r="AZ10" s="47"/>
      <c r="BA10" s="47"/>
      <c r="BB10" s="48"/>
      <c r="BC10" s="159"/>
      <c r="BD10" s="47"/>
      <c r="BE10" s="47"/>
      <c r="BF10" s="47"/>
      <c r="BG10" s="48"/>
      <c r="BH10" s="159"/>
      <c r="BI10" s="47"/>
      <c r="BJ10" s="47"/>
      <c r="BK10" s="47"/>
      <c r="BL10" s="48"/>
      <c r="BM10" s="159"/>
      <c r="BN10" s="47"/>
      <c r="BO10" s="47"/>
      <c r="BP10" s="47"/>
      <c r="BQ10" s="48"/>
      <c r="BR10" s="159"/>
      <c r="BS10" s="47"/>
      <c r="BT10" s="47"/>
      <c r="BU10" s="47"/>
      <c r="BV10" s="48"/>
      <c r="BW10" s="159"/>
      <c r="BX10" s="47"/>
      <c r="BY10" s="47"/>
      <c r="BZ10" s="47"/>
      <c r="CA10" s="48"/>
      <c r="CB10" s="159"/>
      <c r="CC10" s="47"/>
      <c r="CD10" s="47"/>
      <c r="CE10" s="47"/>
      <c r="CF10" s="44"/>
      <c r="CG10" s="159"/>
      <c r="CH10" s="47"/>
      <c r="CI10" s="47"/>
      <c r="CJ10" s="47"/>
      <c r="CK10" s="48"/>
      <c r="CL10" s="159"/>
      <c r="CM10" s="47"/>
      <c r="CN10" s="47"/>
      <c r="CO10" s="47"/>
      <c r="CP10" s="48"/>
      <c r="CQ10" s="159"/>
      <c r="CR10" s="47"/>
      <c r="CS10" s="47"/>
      <c r="CT10" s="47"/>
      <c r="CU10" s="48"/>
      <c r="CV10" s="41"/>
      <c r="CW10" s="49"/>
      <c r="CX10" s="49"/>
      <c r="CY10" s="49"/>
      <c r="CZ10" s="50"/>
    </row>
    <row r="11" spans="1:104" s="66" customFormat="1" ht="25.5">
      <c r="A11" s="415"/>
      <c r="B11" s="51" t="s">
        <v>13</v>
      </c>
      <c r="C11" s="52" t="s">
        <v>27</v>
      </c>
      <c r="D11" s="53" t="s">
        <v>20</v>
      </c>
      <c r="E11" s="303"/>
      <c r="F11" s="304"/>
      <c r="G11" s="304"/>
      <c r="H11" s="304">
        <v>30956.962</v>
      </c>
      <c r="I11" s="305"/>
      <c r="J11" s="300"/>
      <c r="K11" s="304"/>
      <c r="L11" s="304"/>
      <c r="M11" s="304">
        <v>28227.127</v>
      </c>
      <c r="N11" s="305"/>
      <c r="O11" s="293"/>
      <c r="P11" s="57"/>
      <c r="Q11" s="57"/>
      <c r="R11" s="79">
        <v>30019.198</v>
      </c>
      <c r="S11" s="59"/>
      <c r="T11" s="293"/>
      <c r="U11" s="55"/>
      <c r="V11" s="55"/>
      <c r="W11" s="78">
        <f>H11+M11+R11</f>
        <v>89203.286999999997</v>
      </c>
      <c r="X11" s="56"/>
      <c r="Y11" s="293"/>
      <c r="Z11" s="57"/>
      <c r="AA11" s="57"/>
      <c r="AB11" s="79">
        <v>27266.559000000001</v>
      </c>
      <c r="AC11" s="58"/>
      <c r="AD11" s="54"/>
      <c r="AE11" s="57"/>
      <c r="AF11" s="57"/>
      <c r="AG11" s="79">
        <v>26096.03</v>
      </c>
      <c r="AH11" s="59"/>
      <c r="AI11" s="158"/>
      <c r="AJ11" s="57"/>
      <c r="AK11" s="57"/>
      <c r="AL11" s="79">
        <v>25885.940999999999</v>
      </c>
      <c r="AM11" s="59"/>
      <c r="AN11" s="158"/>
      <c r="AO11" s="62"/>
      <c r="AP11" s="62"/>
      <c r="AQ11" s="70">
        <f>AB11+AG11+AL11</f>
        <v>79248.53</v>
      </c>
      <c r="AR11" s="56"/>
      <c r="AS11" s="158"/>
      <c r="AT11" s="57"/>
      <c r="AU11" s="67"/>
      <c r="AV11" s="67">
        <f>H11+M11+R11+AB11+AG11+AL11</f>
        <v>168451.81699999998</v>
      </c>
      <c r="AW11" s="57"/>
      <c r="AX11" s="306"/>
      <c r="AY11" s="62"/>
      <c r="AZ11" s="62"/>
      <c r="BA11" s="109">
        <v>27024.384999999998</v>
      </c>
      <c r="BB11" s="149"/>
      <c r="BC11" s="158"/>
      <c r="BD11" s="229"/>
      <c r="BE11" s="229"/>
      <c r="BF11" s="229">
        <v>23226.999</v>
      </c>
      <c r="BG11" s="230"/>
      <c r="BH11" s="158"/>
      <c r="BI11" s="62"/>
      <c r="BJ11" s="62"/>
      <c r="BK11" s="109">
        <v>25027.754000000001</v>
      </c>
      <c r="BL11" s="63"/>
      <c r="BM11" s="158"/>
      <c r="BN11" s="62"/>
      <c r="BO11" s="62"/>
      <c r="BP11" s="70">
        <f>BA11+BF11+BK11</f>
        <v>75279.138000000006</v>
      </c>
      <c r="BQ11" s="63"/>
      <c r="BR11" s="158"/>
      <c r="BS11" s="62"/>
      <c r="BT11" s="62"/>
      <c r="BU11" s="109">
        <v>27835.989000000001</v>
      </c>
      <c r="BV11" s="63"/>
      <c r="BW11" s="158"/>
      <c r="BX11" s="62"/>
      <c r="BY11" s="62"/>
      <c r="BZ11" s="109">
        <v>26996.347000000002</v>
      </c>
      <c r="CA11" s="63"/>
      <c r="CB11" s="158"/>
      <c r="CC11" s="62"/>
      <c r="CD11" s="62"/>
      <c r="CE11" s="109">
        <v>29076.089</v>
      </c>
      <c r="CF11" s="56"/>
      <c r="CG11" s="158"/>
      <c r="CH11" s="62"/>
      <c r="CI11" s="62"/>
      <c r="CJ11" s="70">
        <f>BU11+BZ11+CE11</f>
        <v>83908.425000000003</v>
      </c>
      <c r="CK11" s="63"/>
      <c r="CL11" s="158"/>
      <c r="CM11" s="62"/>
      <c r="CN11" s="62"/>
      <c r="CO11" s="84">
        <v>327867.505</v>
      </c>
      <c r="CP11" s="63"/>
      <c r="CQ11" s="158"/>
      <c r="CR11" s="62"/>
      <c r="CS11" s="62"/>
      <c r="CT11" s="84">
        <v>336951.38</v>
      </c>
      <c r="CU11" s="63"/>
      <c r="CV11" s="54"/>
      <c r="CW11" s="60"/>
      <c r="CX11" s="65"/>
      <c r="CY11" s="65"/>
      <c r="CZ11" s="61"/>
    </row>
    <row r="12" spans="1:104" ht="25.5">
      <c r="A12" s="290"/>
      <c r="B12" s="28" t="s">
        <v>14</v>
      </c>
      <c r="C12" s="29" t="s">
        <v>28</v>
      </c>
      <c r="D12" s="30" t="s">
        <v>20</v>
      </c>
      <c r="E12" s="180"/>
      <c r="F12" s="307"/>
      <c r="G12" s="307"/>
      <c r="H12" s="307"/>
      <c r="I12" s="308"/>
      <c r="J12" s="300"/>
      <c r="K12" s="304"/>
      <c r="L12" s="304"/>
      <c r="M12" s="304"/>
      <c r="N12" s="305"/>
      <c r="O12" s="293"/>
      <c r="P12" s="57"/>
      <c r="Q12" s="57"/>
      <c r="R12" s="57"/>
      <c r="S12" s="59"/>
      <c r="T12" s="293"/>
      <c r="U12" s="69"/>
      <c r="V12" s="67"/>
      <c r="W12" s="67"/>
      <c r="X12" s="69"/>
      <c r="Y12" s="293"/>
      <c r="Z12" s="57"/>
      <c r="AA12" s="57"/>
      <c r="AB12" s="57"/>
      <c r="AC12" s="58"/>
      <c r="AD12" s="38"/>
      <c r="AE12" s="57"/>
      <c r="AF12" s="57"/>
      <c r="AG12" s="57"/>
      <c r="AH12" s="59"/>
      <c r="AI12" s="158"/>
      <c r="AJ12" s="57"/>
      <c r="AK12" s="57"/>
      <c r="AL12" s="57"/>
      <c r="AM12" s="59"/>
      <c r="AN12" s="158"/>
      <c r="AO12" s="62"/>
      <c r="AP12" s="62"/>
      <c r="AQ12" s="62"/>
      <c r="AR12" s="56"/>
      <c r="AS12" s="158"/>
      <c r="AT12" s="57"/>
      <c r="AU12" s="57"/>
      <c r="AV12" s="57"/>
      <c r="AW12" s="57"/>
      <c r="AX12" s="306"/>
      <c r="AY12" s="62"/>
      <c r="AZ12" s="62"/>
      <c r="BA12" s="109"/>
      <c r="BB12" s="149"/>
      <c r="BC12" s="158"/>
      <c r="BD12" s="229"/>
      <c r="BE12" s="229"/>
      <c r="BF12" s="229"/>
      <c r="BG12" s="230"/>
      <c r="BH12" s="158"/>
      <c r="BI12" s="62"/>
      <c r="BJ12" s="62"/>
      <c r="BK12" s="62"/>
      <c r="BL12" s="63"/>
      <c r="BM12" s="158"/>
      <c r="BN12" s="62"/>
      <c r="BO12" s="62"/>
      <c r="BP12" s="62"/>
      <c r="BQ12" s="63"/>
      <c r="BR12" s="158"/>
      <c r="BS12" s="62"/>
      <c r="BT12" s="62"/>
      <c r="BU12" s="62"/>
      <c r="BV12" s="63"/>
      <c r="BW12" s="158"/>
      <c r="BX12" s="62"/>
      <c r="BY12" s="62"/>
      <c r="BZ12" s="62"/>
      <c r="CA12" s="63"/>
      <c r="CB12" s="158"/>
      <c r="CC12" s="62"/>
      <c r="CD12" s="62"/>
      <c r="CE12" s="62"/>
      <c r="CF12" s="56"/>
      <c r="CG12" s="158"/>
      <c r="CH12" s="62"/>
      <c r="CI12" s="62"/>
      <c r="CJ12" s="62"/>
      <c r="CK12" s="63"/>
      <c r="CL12" s="158"/>
      <c r="CM12" s="62"/>
      <c r="CN12" s="62"/>
      <c r="CO12" s="62"/>
      <c r="CP12" s="63"/>
      <c r="CQ12" s="158"/>
      <c r="CR12" s="62"/>
      <c r="CS12" s="62"/>
      <c r="CT12" s="62"/>
      <c r="CU12" s="63"/>
      <c r="CV12" s="38"/>
      <c r="CW12" s="60"/>
      <c r="CX12" s="60"/>
      <c r="CY12" s="60"/>
      <c r="CZ12" s="61"/>
    </row>
    <row r="13" spans="1:104" s="77" customFormat="1" ht="22.5">
      <c r="A13" s="416"/>
      <c r="B13" s="51" t="s">
        <v>15</v>
      </c>
      <c r="C13" s="51" t="s">
        <v>29</v>
      </c>
      <c r="D13" s="72" t="s">
        <v>20</v>
      </c>
      <c r="E13" s="309"/>
      <c r="F13" s="310"/>
      <c r="G13" s="310"/>
      <c r="H13" s="310"/>
      <c r="I13" s="311">
        <v>479.28</v>
      </c>
      <c r="J13" s="312"/>
      <c r="K13" s="310"/>
      <c r="L13" s="310"/>
      <c r="M13" s="310"/>
      <c r="N13" s="311">
        <v>409.28500000000003</v>
      </c>
      <c r="O13" s="313"/>
      <c r="P13" s="74"/>
      <c r="Q13" s="74"/>
      <c r="R13" s="74"/>
      <c r="S13" s="311">
        <v>393.34699999999998</v>
      </c>
      <c r="T13" s="313"/>
      <c r="U13" s="314"/>
      <c r="V13" s="315"/>
      <c r="W13" s="315"/>
      <c r="X13" s="78">
        <f>I13+N13+S13</f>
        <v>1281.912</v>
      </c>
      <c r="Y13" s="313"/>
      <c r="Z13" s="74"/>
      <c r="AA13" s="74"/>
      <c r="AB13" s="74"/>
      <c r="AC13" s="316">
        <v>389.29500000000002</v>
      </c>
      <c r="AD13" s="73"/>
      <c r="AE13" s="74"/>
      <c r="AF13" s="74"/>
      <c r="AG13" s="74"/>
      <c r="AH13" s="79">
        <v>320.81799999999998</v>
      </c>
      <c r="AI13" s="160"/>
      <c r="AJ13" s="74"/>
      <c r="AK13" s="74"/>
      <c r="AL13" s="74"/>
      <c r="AM13" s="156">
        <v>281.60399999999998</v>
      </c>
      <c r="AN13" s="160"/>
      <c r="AO13" s="76"/>
      <c r="AP13" s="76"/>
      <c r="AQ13" s="76"/>
      <c r="AR13" s="70">
        <f>AC13+AH13+AM13</f>
        <v>991.7170000000001</v>
      </c>
      <c r="AS13" s="160"/>
      <c r="AT13" s="67"/>
      <c r="AU13" s="67"/>
      <c r="AV13" s="67"/>
      <c r="AW13" s="67">
        <f>I13+N13+S13+AC13+AH13+AM13</f>
        <v>2273.6289999999999</v>
      </c>
      <c r="AX13" s="317"/>
      <c r="AY13" s="76"/>
      <c r="AZ13" s="76"/>
      <c r="BA13" s="143"/>
      <c r="BB13" s="318">
        <v>356.48599999999999</v>
      </c>
      <c r="BC13" s="160"/>
      <c r="BD13" s="231"/>
      <c r="BE13" s="231"/>
      <c r="BF13" s="231"/>
      <c r="BG13" s="237">
        <v>348.12799999999999</v>
      </c>
      <c r="BH13" s="160"/>
      <c r="BI13" s="76"/>
      <c r="BJ13" s="76"/>
      <c r="BK13" s="76"/>
      <c r="BL13" s="318">
        <v>323.43700000000001</v>
      </c>
      <c r="BM13" s="160"/>
      <c r="BN13" s="76"/>
      <c r="BO13" s="76"/>
      <c r="BP13" s="76"/>
      <c r="BQ13" s="70">
        <f>BB13+BG13+BL13</f>
        <v>1028.0509999999999</v>
      </c>
      <c r="BR13" s="160"/>
      <c r="BS13" s="76"/>
      <c r="BT13" s="76"/>
      <c r="BU13" s="76"/>
      <c r="BV13" s="318">
        <v>413.85700000000003</v>
      </c>
      <c r="BW13" s="160"/>
      <c r="BX13" s="76"/>
      <c r="BY13" s="76"/>
      <c r="BZ13" s="76"/>
      <c r="CA13" s="318">
        <v>400.80399999999997</v>
      </c>
      <c r="CB13" s="160"/>
      <c r="CC13" s="76"/>
      <c r="CD13" s="76"/>
      <c r="CE13" s="76"/>
      <c r="CF13" s="319">
        <v>431.173</v>
      </c>
      <c r="CG13" s="160"/>
      <c r="CH13" s="76"/>
      <c r="CI13" s="76"/>
      <c r="CJ13" s="76"/>
      <c r="CK13" s="70">
        <f>BV13+CA13+CF13</f>
        <v>1245.8340000000001</v>
      </c>
      <c r="CL13" s="160"/>
      <c r="CM13" s="76"/>
      <c r="CN13" s="76"/>
      <c r="CO13" s="76"/>
      <c r="CP13" s="84">
        <f>I13+N13+S13+AC13+AH13+AM13+BB13+BG13+BL13+BV13+CA13+CF13</f>
        <v>4547.5139999999992</v>
      </c>
      <c r="CQ13" s="160"/>
      <c r="CR13" s="76"/>
      <c r="CS13" s="76"/>
      <c r="CT13" s="76"/>
      <c r="CU13" s="84">
        <v>5227.0110000000004</v>
      </c>
      <c r="CV13" s="73"/>
      <c r="CW13" s="75"/>
      <c r="CX13" s="75"/>
      <c r="CY13" s="75"/>
      <c r="CZ13" s="64"/>
    </row>
    <row r="14" spans="1:104" ht="25.5">
      <c r="A14" s="290" t="s">
        <v>30</v>
      </c>
      <c r="B14" s="28" t="s">
        <v>31</v>
      </c>
      <c r="C14" s="29" t="s">
        <v>32</v>
      </c>
      <c r="D14" s="30" t="s">
        <v>20</v>
      </c>
      <c r="E14" s="284">
        <f>SUM(F14:I14)</f>
        <v>0</v>
      </c>
      <c r="F14" s="307"/>
      <c r="G14" s="307"/>
      <c r="H14" s="307"/>
      <c r="I14" s="308"/>
      <c r="J14" s="320">
        <f>SUM(K14:N14)</f>
        <v>0</v>
      </c>
      <c r="K14" s="307"/>
      <c r="L14" s="307"/>
      <c r="M14" s="307"/>
      <c r="N14" s="308"/>
      <c r="O14" s="289">
        <f>SUM(P14:S14)</f>
        <v>0</v>
      </c>
      <c r="P14" s="57"/>
      <c r="Q14" s="57"/>
      <c r="R14" s="57"/>
      <c r="S14" s="59"/>
      <c r="T14" s="289">
        <f>SUM(U14:X14)</f>
        <v>0</v>
      </c>
      <c r="U14" s="69"/>
      <c r="V14" s="67"/>
      <c r="W14" s="67"/>
      <c r="X14" s="69"/>
      <c r="Y14" s="289">
        <f>SUM(Z14:AC14)</f>
        <v>0</v>
      </c>
      <c r="Z14" s="57"/>
      <c r="AA14" s="57"/>
      <c r="AB14" s="57"/>
      <c r="AC14" s="58"/>
      <c r="AD14" s="31">
        <f>SUM(AE14:AH14)</f>
        <v>0</v>
      </c>
      <c r="AE14" s="57"/>
      <c r="AF14" s="57"/>
      <c r="AG14" s="57"/>
      <c r="AH14" s="59"/>
      <c r="AI14" s="157">
        <f>SUM(AJ14:AM14)</f>
        <v>0</v>
      </c>
      <c r="AJ14" s="57"/>
      <c r="AK14" s="57"/>
      <c r="AL14" s="57"/>
      <c r="AM14" s="59"/>
      <c r="AN14" s="157">
        <f>SUM(AO14:AR14)</f>
        <v>0</v>
      </c>
      <c r="AO14" s="62"/>
      <c r="AP14" s="62"/>
      <c r="AQ14" s="62"/>
      <c r="AR14" s="56"/>
      <c r="AS14" s="157">
        <f>SUM(AT14:AW14)</f>
        <v>0</v>
      </c>
      <c r="AT14" s="57"/>
      <c r="AU14" s="57"/>
      <c r="AV14" s="57"/>
      <c r="AW14" s="57"/>
      <c r="AX14" s="321">
        <f>SUM(AY14:BB14)</f>
        <v>0</v>
      </c>
      <c r="AY14" s="70"/>
      <c r="AZ14" s="70"/>
      <c r="BA14" s="70"/>
      <c r="BB14" s="71"/>
      <c r="BC14" s="157">
        <f>SUM(BD14:BG14)</f>
        <v>0</v>
      </c>
      <c r="BD14" s="417"/>
      <c r="BE14" s="417"/>
      <c r="BF14" s="417"/>
      <c r="BG14" s="418"/>
      <c r="BH14" s="157">
        <f>SUM(BI14:BL14)</f>
        <v>0</v>
      </c>
      <c r="BI14" s="70"/>
      <c r="BJ14" s="70"/>
      <c r="BK14" s="70"/>
      <c r="BL14" s="71"/>
      <c r="BM14" s="157">
        <f>SUM(BN14:BQ14)</f>
        <v>0</v>
      </c>
      <c r="BN14" s="62"/>
      <c r="BO14" s="62"/>
      <c r="BP14" s="62"/>
      <c r="BQ14" s="63"/>
      <c r="BR14" s="157">
        <f>SUM(BS14:BV14)</f>
        <v>0</v>
      </c>
      <c r="BS14" s="70"/>
      <c r="BT14" s="70"/>
      <c r="BU14" s="70"/>
      <c r="BV14" s="83"/>
      <c r="BW14" s="31"/>
      <c r="BX14" s="70"/>
      <c r="BY14" s="70"/>
      <c r="BZ14" s="70"/>
      <c r="CA14" s="71"/>
      <c r="CB14" s="31"/>
      <c r="CC14" s="70"/>
      <c r="CD14" s="70"/>
      <c r="CE14" s="70"/>
      <c r="CF14" s="69"/>
      <c r="CG14" s="157">
        <f>SUM(CH14:CK14)</f>
        <v>0</v>
      </c>
      <c r="CH14" s="62"/>
      <c r="CI14" s="62"/>
      <c r="CJ14" s="62"/>
      <c r="CK14" s="63"/>
      <c r="CL14" s="31"/>
      <c r="CM14" s="62"/>
      <c r="CN14" s="62"/>
      <c r="CO14" s="62"/>
      <c r="CP14" s="63"/>
      <c r="CQ14" s="31"/>
      <c r="CR14" s="62"/>
      <c r="CS14" s="62"/>
      <c r="CT14" s="62"/>
      <c r="CU14" s="63"/>
      <c r="CV14" s="31"/>
      <c r="CW14" s="60"/>
      <c r="CX14" s="60"/>
      <c r="CY14" s="60"/>
      <c r="CZ14" s="61"/>
    </row>
    <row r="15" spans="1:104" ht="25.5">
      <c r="A15" s="290" t="s">
        <v>33</v>
      </c>
      <c r="B15" s="28" t="s">
        <v>34</v>
      </c>
      <c r="C15" s="29" t="s">
        <v>35</v>
      </c>
      <c r="D15" s="30" t="s">
        <v>20</v>
      </c>
      <c r="E15" s="284">
        <f>SUM(F15:I15)</f>
        <v>0</v>
      </c>
      <c r="F15" s="307"/>
      <c r="G15" s="307"/>
      <c r="H15" s="307"/>
      <c r="I15" s="308"/>
      <c r="J15" s="320">
        <f>SUM(K15:N15)</f>
        <v>0</v>
      </c>
      <c r="K15" s="307"/>
      <c r="L15" s="307"/>
      <c r="M15" s="307"/>
      <c r="N15" s="308"/>
      <c r="O15" s="289">
        <f>SUM(P15:S15)</f>
        <v>0</v>
      </c>
      <c r="P15" s="67"/>
      <c r="Q15" s="67"/>
      <c r="R15" s="67"/>
      <c r="S15" s="68"/>
      <c r="T15" s="289">
        <f>SUM(U15:X15)</f>
        <v>0</v>
      </c>
      <c r="U15" s="69"/>
      <c r="V15" s="67"/>
      <c r="W15" s="67"/>
      <c r="X15" s="69"/>
      <c r="Y15" s="289">
        <f>SUM(Z15:AC15)</f>
        <v>0</v>
      </c>
      <c r="Z15" s="57"/>
      <c r="AA15" s="57"/>
      <c r="AB15" s="57"/>
      <c r="AC15" s="58"/>
      <c r="AD15" s="157">
        <f>SUM(AE15:AH15)</f>
        <v>0</v>
      </c>
      <c r="AE15" s="322"/>
      <c r="AF15" s="322"/>
      <c r="AG15" s="322"/>
      <c r="AH15" s="323"/>
      <c r="AI15" s="157">
        <f>SUM(AJ15:AM15)</f>
        <v>0</v>
      </c>
      <c r="AJ15" s="322"/>
      <c r="AK15" s="322"/>
      <c r="AL15" s="322"/>
      <c r="AM15" s="323"/>
      <c r="AN15" s="157">
        <f>SUM(AO15:AR15)</f>
        <v>0</v>
      </c>
      <c r="AO15" s="62"/>
      <c r="AP15" s="62"/>
      <c r="AQ15" s="62"/>
      <c r="AR15" s="56"/>
      <c r="AS15" s="157">
        <f>SUM(AT15:AW15)</f>
        <v>0</v>
      </c>
      <c r="AT15" s="57"/>
      <c r="AU15" s="57"/>
      <c r="AV15" s="57"/>
      <c r="AW15" s="57"/>
      <c r="AX15" s="321">
        <f>SUM(AY15:BB15)</f>
        <v>0</v>
      </c>
      <c r="AY15" s="322"/>
      <c r="AZ15" s="322"/>
      <c r="BA15" s="322"/>
      <c r="BB15" s="323"/>
      <c r="BC15" s="157">
        <f>SUM(BD15:BG15)</f>
        <v>0</v>
      </c>
      <c r="BD15" s="419"/>
      <c r="BE15" s="419"/>
      <c r="BF15" s="419"/>
      <c r="BG15" s="420"/>
      <c r="BH15" s="157">
        <f>SUM(BI15:BL15)</f>
        <v>0</v>
      </c>
      <c r="BI15" s="70"/>
      <c r="BJ15" s="70"/>
      <c r="BK15" s="70"/>
      <c r="BL15" s="71"/>
      <c r="BM15" s="157">
        <f>SUM(BN15:BQ15)</f>
        <v>0</v>
      </c>
      <c r="BN15" s="62"/>
      <c r="BO15" s="62"/>
      <c r="BP15" s="62"/>
      <c r="BQ15" s="63"/>
      <c r="BR15" s="157">
        <f>SUM(BS15:BV15)</f>
        <v>0</v>
      </c>
      <c r="BS15" s="70"/>
      <c r="BT15" s="70"/>
      <c r="BU15" s="70"/>
      <c r="BV15" s="83"/>
      <c r="BW15" s="31"/>
      <c r="BX15" s="70">
        <f>BX16/BW16*100</f>
        <v>83.156679256244445</v>
      </c>
      <c r="BY15" s="70"/>
      <c r="BZ15" s="70">
        <f>BZ16/BW16*100</f>
        <v>16.80897011891231</v>
      </c>
      <c r="CA15" s="71">
        <f>CA16/BW16*100</f>
        <v>3.4350624843234652E-2</v>
      </c>
      <c r="CB15" s="31"/>
      <c r="CC15" s="70"/>
      <c r="CD15" s="70"/>
      <c r="CE15" s="70"/>
      <c r="CF15" s="69"/>
      <c r="CG15" s="157">
        <f>SUM(CH15:CK15)</f>
        <v>0</v>
      </c>
      <c r="CH15" s="62"/>
      <c r="CI15" s="62"/>
      <c r="CJ15" s="62"/>
      <c r="CK15" s="63"/>
      <c r="CL15" s="31"/>
      <c r="CM15" s="70"/>
      <c r="CN15" s="70"/>
      <c r="CO15" s="70"/>
      <c r="CP15" s="71"/>
      <c r="CQ15" s="31"/>
      <c r="CR15" s="70"/>
      <c r="CS15" s="70"/>
      <c r="CT15" s="70"/>
      <c r="CU15" s="71"/>
      <c r="CV15" s="31"/>
      <c r="CW15" s="60"/>
      <c r="CX15" s="60"/>
      <c r="CY15" s="60"/>
      <c r="CZ15" s="61"/>
    </row>
    <row r="16" spans="1:104" ht="25.5">
      <c r="A16" s="290" t="s">
        <v>36</v>
      </c>
      <c r="B16" s="28" t="s">
        <v>37</v>
      </c>
      <c r="C16" s="29" t="s">
        <v>38</v>
      </c>
      <c r="D16" s="30" t="s">
        <v>20</v>
      </c>
      <c r="E16" s="85">
        <f>SUM(F16:I16)</f>
        <v>46891.631000000001</v>
      </c>
      <c r="F16" s="307">
        <v>39040.862999999998</v>
      </c>
      <c r="G16" s="307"/>
      <c r="H16" s="307">
        <v>7837.991</v>
      </c>
      <c r="I16" s="324">
        <v>12.776999999999999</v>
      </c>
      <c r="J16" s="320">
        <f>SUM(K16:N16)</f>
        <v>42611.882000000005</v>
      </c>
      <c r="K16" s="307">
        <v>35611.025000000001</v>
      </c>
      <c r="L16" s="307"/>
      <c r="M16" s="307">
        <v>6987.5290000000005</v>
      </c>
      <c r="N16" s="308">
        <v>13.327999999999999</v>
      </c>
      <c r="O16" s="325">
        <f>SUM(P16:S16)</f>
        <v>45722.429000000004</v>
      </c>
      <c r="P16" s="81">
        <v>38202.792000000001</v>
      </c>
      <c r="Q16" s="81"/>
      <c r="R16" s="81">
        <v>7506.3580000000002</v>
      </c>
      <c r="S16" s="82">
        <v>13.279</v>
      </c>
      <c r="T16" s="325">
        <f>SUM(U16:X16)</f>
        <v>135225.94200000001</v>
      </c>
      <c r="U16" s="78">
        <f>F16+K16+P16</f>
        <v>112854.68000000001</v>
      </c>
      <c r="V16" s="78"/>
      <c r="W16" s="78">
        <f>H16+M16+R16</f>
        <v>22331.878000000001</v>
      </c>
      <c r="X16" s="78">
        <f>I16+N16+S16</f>
        <v>39.384</v>
      </c>
      <c r="Y16" s="325">
        <f>SUM(Z16:AC16)</f>
        <v>41955.302000000003</v>
      </c>
      <c r="Z16" s="79">
        <v>35207.784</v>
      </c>
      <c r="AA16" s="79"/>
      <c r="AB16" s="79">
        <v>6734.8850000000002</v>
      </c>
      <c r="AC16" s="80">
        <v>12.632999999999999</v>
      </c>
      <c r="AD16" s="36">
        <f>SUM(AE16:AH16)</f>
        <v>40581.515999999996</v>
      </c>
      <c r="AE16" s="81">
        <v>33979.184999999998</v>
      </c>
      <c r="AF16" s="67"/>
      <c r="AG16" s="81">
        <v>6590.4309999999996</v>
      </c>
      <c r="AH16" s="82">
        <v>11.9</v>
      </c>
      <c r="AI16" s="161">
        <f>SUM(AJ16:AM16)</f>
        <v>39825.495000000003</v>
      </c>
      <c r="AJ16" s="81">
        <v>33463.275999999998</v>
      </c>
      <c r="AK16" s="81"/>
      <c r="AL16" s="81">
        <v>6350.2579999999998</v>
      </c>
      <c r="AM16" s="82">
        <v>11.961</v>
      </c>
      <c r="AN16" s="161">
        <f>SUM(AO16:AR16)</f>
        <v>122362.31299999999</v>
      </c>
      <c r="AO16" s="70">
        <f>Z16+AE16+AJ16</f>
        <v>102650.245</v>
      </c>
      <c r="AP16" s="70"/>
      <c r="AQ16" s="70">
        <f>AB16+AG16+AL16</f>
        <v>19675.574000000001</v>
      </c>
      <c r="AR16" s="70">
        <f>AC16+AH16+AM16</f>
        <v>36.494</v>
      </c>
      <c r="AS16" s="161">
        <f>SUM(AT16:AW16)</f>
        <v>257588.25499999998</v>
      </c>
      <c r="AT16" s="67">
        <f>F16+K16+P16+Z16+AE16+AJ16</f>
        <v>215504.92499999999</v>
      </c>
      <c r="AU16" s="67"/>
      <c r="AV16" s="67">
        <f>H16+M16+R16+AB16+AG16+AL16</f>
        <v>42007.451999999997</v>
      </c>
      <c r="AW16" s="67">
        <f>I16+N16+S16+AC16+AH16+AM16</f>
        <v>75.878</v>
      </c>
      <c r="AX16" s="326">
        <f>SUM(AY16:BB16)</f>
        <v>41050.050000000003</v>
      </c>
      <c r="AY16" s="84">
        <v>34854.678</v>
      </c>
      <c r="AZ16" s="84"/>
      <c r="BA16" s="84">
        <v>6182.7979999999998</v>
      </c>
      <c r="BB16" s="83">
        <v>12.574</v>
      </c>
      <c r="BC16" s="161">
        <f>SUM(BD16:BG16)</f>
        <v>37929.563999999998</v>
      </c>
      <c r="BD16" s="417">
        <v>31177.995999999999</v>
      </c>
      <c r="BE16" s="417"/>
      <c r="BF16" s="417">
        <v>6737.7690000000002</v>
      </c>
      <c r="BG16" s="418">
        <v>13.798999999999999</v>
      </c>
      <c r="BH16" s="161">
        <f>SUM(BI16:BL16)</f>
        <v>37615.919000000002</v>
      </c>
      <c r="BI16" s="84">
        <v>32015.276000000002</v>
      </c>
      <c r="BJ16" s="70"/>
      <c r="BK16" s="84">
        <v>5585.6729999999998</v>
      </c>
      <c r="BL16" s="83">
        <v>14.97</v>
      </c>
      <c r="BM16" s="161">
        <f>SUM(BN16:BQ16)</f>
        <v>116595.533</v>
      </c>
      <c r="BN16" s="70">
        <f>AY16+BD16+BI16</f>
        <v>98047.95</v>
      </c>
      <c r="BO16" s="70"/>
      <c r="BP16" s="70">
        <f>BA16+BF16+BK16</f>
        <v>18506.239999999998</v>
      </c>
      <c r="BQ16" s="70">
        <f>BB16+BG16+BL16</f>
        <v>41.342999999999996</v>
      </c>
      <c r="BR16" s="161">
        <f>SUM(BS16:BV16)</f>
        <v>42565.338999999993</v>
      </c>
      <c r="BS16" s="327">
        <v>35967.760999999999</v>
      </c>
      <c r="BT16" s="327"/>
      <c r="BU16" s="327">
        <v>6581.3609999999999</v>
      </c>
      <c r="BV16" s="328">
        <v>16.216999999999999</v>
      </c>
      <c r="BW16" s="36">
        <f>SUM(BX16:CA16)</f>
        <v>42467.932000000001</v>
      </c>
      <c r="BX16" s="84">
        <v>35314.921999999999</v>
      </c>
      <c r="BY16" s="70"/>
      <c r="BZ16" s="84">
        <v>7138.4219999999996</v>
      </c>
      <c r="CA16" s="83">
        <v>14.587999999999999</v>
      </c>
      <c r="CB16" s="36">
        <f>SUM(CC16:CF16)</f>
        <v>45837.454999999994</v>
      </c>
      <c r="CC16" s="84">
        <v>37949.862000000001</v>
      </c>
      <c r="CD16" s="70"/>
      <c r="CE16" s="84">
        <v>7876.4139999999998</v>
      </c>
      <c r="CF16" s="329">
        <v>11.179</v>
      </c>
      <c r="CG16" s="161">
        <f>SUM(CH16:CK16)</f>
        <v>130870.72599999998</v>
      </c>
      <c r="CH16" s="70">
        <f>BS16+BX16+CC16</f>
        <v>109232.54499999998</v>
      </c>
      <c r="CI16" s="70"/>
      <c r="CJ16" s="70">
        <f>BU16+BZ16+CE16</f>
        <v>21596.197</v>
      </c>
      <c r="CK16" s="70">
        <f>BV16+CA16+CF16</f>
        <v>41.984000000000002</v>
      </c>
      <c r="CL16" s="36">
        <f>SUM(CM16:CP16)</f>
        <v>505054.51400000008</v>
      </c>
      <c r="CM16" s="84">
        <f>F16+K16+P16+Z16+AE16+AJ16+AY16+BD16+BI16+BS16+BX16+CC16</f>
        <v>422785.42000000004</v>
      </c>
      <c r="CN16" s="70"/>
      <c r="CO16" s="84">
        <f>H16+M16+R16+AB16+AG16+AL16+BA16+BF16+BK16+BU16+BZ16+CE16</f>
        <v>82109.88900000001</v>
      </c>
      <c r="CP16" s="84">
        <f>I16+N16+S16+AC16+AH16+AM16+BB16+BG16+BL16+BV16+CA16+CF16</f>
        <v>159.20499999999998</v>
      </c>
      <c r="CQ16" s="36">
        <f>SUM(CR16:CU16)</f>
        <v>514808.88900000002</v>
      </c>
      <c r="CR16" s="84">
        <v>433610.62400000001</v>
      </c>
      <c r="CS16" s="70"/>
      <c r="CT16" s="84">
        <v>81010.964999999997</v>
      </c>
      <c r="CU16" s="83">
        <v>187.3</v>
      </c>
      <c r="CV16" s="85"/>
      <c r="CW16" s="65"/>
      <c r="CX16" s="86"/>
      <c r="CY16" s="65"/>
      <c r="CZ16" s="65"/>
    </row>
    <row r="17" spans="1:104" ht="22.5">
      <c r="A17" s="290" t="s">
        <v>39</v>
      </c>
      <c r="B17" s="28" t="s">
        <v>40</v>
      </c>
      <c r="C17" s="29" t="s">
        <v>41</v>
      </c>
      <c r="D17" s="30" t="s">
        <v>20</v>
      </c>
      <c r="E17" s="85">
        <f>SUM(F17:I17)</f>
        <v>771.81399999999996</v>
      </c>
      <c r="F17" s="330">
        <f>'[4]3'!E25</f>
        <v>238.58799999999999</v>
      </c>
      <c r="G17" s="330"/>
      <c r="H17" s="330">
        <f>'[4]3'!G25</f>
        <v>528.226</v>
      </c>
      <c r="I17" s="331">
        <f>'[4]3'!H25</f>
        <v>5</v>
      </c>
      <c r="J17" s="320">
        <f>SUM(K17:N17)</f>
        <v>1117.5329999999999</v>
      </c>
      <c r="K17" s="330">
        <f>'[4]3'!I25</f>
        <v>258.94099999999997</v>
      </c>
      <c r="L17" s="330"/>
      <c r="M17" s="330">
        <f>'[4]3'!K25</f>
        <v>853.59199999999998</v>
      </c>
      <c r="N17" s="331">
        <f>'[4]3'!L25</f>
        <v>5</v>
      </c>
      <c r="O17" s="325">
        <f>SUM(P17:S17)</f>
        <v>1332.23</v>
      </c>
      <c r="P17" s="332">
        <f>'[4]3'!M25</f>
        <v>286.14699999999999</v>
      </c>
      <c r="Q17" s="87"/>
      <c r="R17" s="89">
        <f>'[4]3'!O25</f>
        <v>1041.0830000000001</v>
      </c>
      <c r="S17" s="88">
        <f>'[4]3'!P25</f>
        <v>5</v>
      </c>
      <c r="T17" s="325">
        <f>SUM(U17:X17)</f>
        <v>3221.5769999999998</v>
      </c>
      <c r="U17" s="177">
        <f>F17+K17+P17</f>
        <v>783.67599999999993</v>
      </c>
      <c r="V17" s="78"/>
      <c r="W17" s="177">
        <f>H17+M17+R17</f>
        <v>2422.9009999999998</v>
      </c>
      <c r="X17" s="333">
        <f>I17+N17+S17</f>
        <v>15</v>
      </c>
      <c r="Y17" s="325">
        <f>Z17+AA17+AB17+AC17</f>
        <v>1138.9079999999999</v>
      </c>
      <c r="Z17" s="89">
        <f>'[4]3'!Q25</f>
        <v>276.85000000000002</v>
      </c>
      <c r="AA17" s="89"/>
      <c r="AB17" s="89">
        <f>'[4]3'!S25</f>
        <v>857.05799999999999</v>
      </c>
      <c r="AC17" s="90">
        <f>'[4]3'!T25</f>
        <v>5</v>
      </c>
      <c r="AD17" s="36">
        <f>SUM(AE17:AH17)</f>
        <v>1112.8869999999999</v>
      </c>
      <c r="AE17" s="89">
        <f>'[4]3'!U25</f>
        <v>285.10899999999998</v>
      </c>
      <c r="AF17" s="89"/>
      <c r="AG17" s="89">
        <f>'[4]3'!W25</f>
        <v>822.77800000000002</v>
      </c>
      <c r="AH17" s="88">
        <v>5</v>
      </c>
      <c r="AI17" s="161">
        <f>SUM(AJ17:AM17)</f>
        <v>1314.1750000000002</v>
      </c>
      <c r="AJ17" s="89">
        <f>'[4]3'!Y25</f>
        <v>276.50400000000002</v>
      </c>
      <c r="AK17" s="87"/>
      <c r="AL17" s="89">
        <f>'[4]3'!AA25</f>
        <v>1032.671</v>
      </c>
      <c r="AM17" s="88">
        <f>'[4]3'!AB25</f>
        <v>5</v>
      </c>
      <c r="AN17" s="161">
        <f>SUM(AO17:AR17)</f>
        <v>3565.9700000000003</v>
      </c>
      <c r="AO17" s="70">
        <f>Z17+AE17+AJ17</f>
        <v>838.46300000000008</v>
      </c>
      <c r="AP17" s="70">
        <f>AA17+AF17+AK17</f>
        <v>0</v>
      </c>
      <c r="AQ17" s="70">
        <f>AB17+AG17+AL17</f>
        <v>2712.5070000000001</v>
      </c>
      <c r="AR17" s="70">
        <f>AC17+AH17+AM17</f>
        <v>15</v>
      </c>
      <c r="AS17" s="161">
        <f>SUM(AT17:AW17)</f>
        <v>6787.5470000000005</v>
      </c>
      <c r="AT17" s="67">
        <f>F17+K17+P17+Z17+AE17+AJ17</f>
        <v>1622.1389999999997</v>
      </c>
      <c r="AU17" s="67">
        <f>G17+L17+Q17+AA17+AF17+AK17</f>
        <v>0</v>
      </c>
      <c r="AV17" s="67">
        <f>H17+M17+R17+AB17+AG17+AL17</f>
        <v>5135.4080000000004</v>
      </c>
      <c r="AW17" s="67">
        <f>I17+N17+S17+AC17+AH17+AM17</f>
        <v>30</v>
      </c>
      <c r="AX17" s="326">
        <f>SUM(AY17:BB17)</f>
        <v>1347.2139999999999</v>
      </c>
      <c r="AY17" s="89">
        <f>'[4]3'!AC25</f>
        <v>285.63600000000002</v>
      </c>
      <c r="AZ17" s="87"/>
      <c r="BA17" s="89">
        <f>'[4]3'!AE25</f>
        <v>1056.578</v>
      </c>
      <c r="BB17" s="88">
        <f>'[4]3'!AF25</f>
        <v>5</v>
      </c>
      <c r="BC17" s="161">
        <f>SUM(BD17:BG17)</f>
        <v>1212.702</v>
      </c>
      <c r="BD17" s="421">
        <f>'[4]3'!AG25</f>
        <v>281.495</v>
      </c>
      <c r="BE17" s="421"/>
      <c r="BF17" s="421">
        <f>'[4]3'!AI25</f>
        <v>926.20699999999999</v>
      </c>
      <c r="BG17" s="422">
        <f>'[4]3'!AJ25</f>
        <v>5</v>
      </c>
      <c r="BH17" s="161">
        <f>SUM(BI17:BL17)</f>
        <v>1009.723</v>
      </c>
      <c r="BI17" s="87">
        <f>'[4]3'!AK25</f>
        <v>273.86500000000001</v>
      </c>
      <c r="BJ17" s="87"/>
      <c r="BK17" s="87">
        <f>'[4]3'!AM25</f>
        <v>730.85799999999995</v>
      </c>
      <c r="BL17" s="88">
        <f>'[4]3'!AN25</f>
        <v>5</v>
      </c>
      <c r="BM17" s="161">
        <f>SUM(BN17:BQ17)</f>
        <v>3569.6390000000001</v>
      </c>
      <c r="BN17" s="70">
        <f>BI17+BD17+AY17</f>
        <v>840.99600000000009</v>
      </c>
      <c r="BO17" s="70">
        <f>BJ17+BE17+AZ17</f>
        <v>0</v>
      </c>
      <c r="BP17" s="70">
        <f>BK17+BF17+BA17</f>
        <v>2713.643</v>
      </c>
      <c r="BQ17" s="70">
        <f>BL17+BG17+BB17</f>
        <v>15</v>
      </c>
      <c r="BR17" s="161">
        <f>SUM(BS17:BV17)</f>
        <v>934.19899999999996</v>
      </c>
      <c r="BS17" s="334">
        <f>'[4]3'!AO25</f>
        <v>233.39400000000001</v>
      </c>
      <c r="BT17" s="334"/>
      <c r="BU17" s="334">
        <f>'[4]3'!AQ25</f>
        <v>695.80499999999995</v>
      </c>
      <c r="BV17" s="335">
        <f>'[4]3'!AR25</f>
        <v>5</v>
      </c>
      <c r="BW17" s="36">
        <f>SUM(BX17:CA17)</f>
        <v>748.95899999999995</v>
      </c>
      <c r="BX17" s="89">
        <f>'[4]3'!AS25</f>
        <v>228.125</v>
      </c>
      <c r="BY17" s="89"/>
      <c r="BZ17" s="89">
        <f>'[4]3'!AU25</f>
        <v>515.83399999999995</v>
      </c>
      <c r="CA17" s="336">
        <f>'[4]3'!AV25</f>
        <v>5</v>
      </c>
      <c r="CB17" s="36">
        <f>SUM(CC17:CF17)</f>
        <v>787.428</v>
      </c>
      <c r="CC17" s="89">
        <f>'[4]3'!AW25</f>
        <v>239.88499999999999</v>
      </c>
      <c r="CD17" s="87"/>
      <c r="CE17" s="89">
        <f>'[4]3'!AY25</f>
        <v>542.54300000000001</v>
      </c>
      <c r="CF17" s="337">
        <f>'[4]3'!AZ25</f>
        <v>5</v>
      </c>
      <c r="CG17" s="161">
        <f>SUM(CH17:CK17)</f>
        <v>2470.5859999999998</v>
      </c>
      <c r="CH17" s="70">
        <f>CC17+BX17+BS17</f>
        <v>701.404</v>
      </c>
      <c r="CI17" s="70">
        <f>CD17+BY17+BT17</f>
        <v>0</v>
      </c>
      <c r="CJ17" s="70">
        <f>CE17+BZ17+BU17</f>
        <v>1754.1819999999998</v>
      </c>
      <c r="CK17" s="70">
        <f>CF17+CA17+BV17</f>
        <v>15</v>
      </c>
      <c r="CL17" s="36">
        <f>SUM(CM17:CP17)</f>
        <v>12827.772000000001</v>
      </c>
      <c r="CM17" s="89">
        <f>'[4]3'!BA25</f>
        <v>3164.5389999999998</v>
      </c>
      <c r="CN17" s="87"/>
      <c r="CO17" s="89">
        <f>'[4]3'!BC25</f>
        <v>9603.233000000002</v>
      </c>
      <c r="CP17" s="88">
        <f>'[4]3'!BD25</f>
        <v>60</v>
      </c>
      <c r="CQ17" s="36">
        <f>SUM(CR17:CU17)</f>
        <v>14260.177</v>
      </c>
      <c r="CR17" s="89">
        <v>3402.8009999999999</v>
      </c>
      <c r="CS17" s="87"/>
      <c r="CT17" s="89">
        <v>10797.376</v>
      </c>
      <c r="CU17" s="88">
        <v>60</v>
      </c>
      <c r="CV17" s="85"/>
      <c r="CW17" s="93"/>
      <c r="CX17" s="94"/>
      <c r="CY17" s="93"/>
      <c r="CZ17" s="95"/>
    </row>
    <row r="18" spans="1:104" ht="25.5">
      <c r="A18" s="290"/>
      <c r="B18" s="28" t="s">
        <v>42</v>
      </c>
      <c r="C18" s="29" t="s">
        <v>43</v>
      </c>
      <c r="D18" s="30" t="s">
        <v>44</v>
      </c>
      <c r="E18" s="85">
        <f t="shared" ref="E18:BL18" si="4">IF(E7=0,0,E17/E7*100)</f>
        <v>1.6459525581441172</v>
      </c>
      <c r="F18" s="338">
        <f t="shared" si="4"/>
        <v>0.61112378586508187</v>
      </c>
      <c r="G18" s="338">
        <f t="shared" si="4"/>
        <v>0</v>
      </c>
      <c r="H18" s="338">
        <f t="shared" si="4"/>
        <v>1.3615843277345896</v>
      </c>
      <c r="I18" s="339">
        <f t="shared" si="4"/>
        <v>1.0161424387824989</v>
      </c>
      <c r="J18" s="320">
        <f t="shared" si="4"/>
        <v>2.6225854093935577</v>
      </c>
      <c r="K18" s="338">
        <f>IF(K7=0,0,K17/K7*100)</f>
        <v>0.72713717170454928</v>
      </c>
      <c r="L18" s="338">
        <f>IF(L7=0,0,L17/L7*100)</f>
        <v>0</v>
      </c>
      <c r="M18" s="338">
        <f>IF(M7=0,0,M17/M7*100)</f>
        <v>2.4239680205877914</v>
      </c>
      <c r="N18" s="339">
        <f>IF(N7=0,0,N17/N7*100)</f>
        <v>1.1831155217657763</v>
      </c>
      <c r="O18" s="325">
        <f t="shared" si="4"/>
        <v>2.9137340887991754</v>
      </c>
      <c r="P18" s="34">
        <f t="shared" si="4"/>
        <v>0.7490211710180763</v>
      </c>
      <c r="Q18" s="32">
        <f t="shared" si="4"/>
        <v>0</v>
      </c>
      <c r="R18" s="35">
        <f t="shared" si="4"/>
        <v>2.7743306454939671</v>
      </c>
      <c r="S18" s="285">
        <f t="shared" si="4"/>
        <v>1.2296311598372953</v>
      </c>
      <c r="T18" s="289">
        <f t="shared" si="4"/>
        <v>2.3823660995461946</v>
      </c>
      <c r="U18" s="32">
        <f t="shared" si="4"/>
        <v>0.69441160969133042</v>
      </c>
      <c r="V18" s="32">
        <f t="shared" si="4"/>
        <v>0</v>
      </c>
      <c r="W18" s="33">
        <f t="shared" si="4"/>
        <v>2.172320272265702</v>
      </c>
      <c r="X18" s="33">
        <f t="shared" si="4"/>
        <v>1.1352490282268317</v>
      </c>
      <c r="Y18" s="289">
        <f t="shared" si="4"/>
        <v>2.7145746680598317</v>
      </c>
      <c r="Z18" s="32">
        <f t="shared" si="4"/>
        <v>0.78633179526436547</v>
      </c>
      <c r="AA18" s="32">
        <f t="shared" si="4"/>
        <v>0</v>
      </c>
      <c r="AB18" s="32">
        <f t="shared" si="4"/>
        <v>2.5206517699660047</v>
      </c>
      <c r="AC18" s="134">
        <f t="shared" si="4"/>
        <v>1.2440039011962341</v>
      </c>
      <c r="AD18" s="31">
        <f t="shared" si="4"/>
        <v>2.7423494972440161</v>
      </c>
      <c r="AE18" s="32">
        <f t="shared" si="4"/>
        <v>0.83906956567675195</v>
      </c>
      <c r="AF18" s="32">
        <f t="shared" si="4"/>
        <v>0</v>
      </c>
      <c r="AG18" s="133">
        <f t="shared" si="4"/>
        <v>2.5171828788684096</v>
      </c>
      <c r="AH18" s="32">
        <f t="shared" si="4"/>
        <v>1.5027741210274168</v>
      </c>
      <c r="AI18" s="157">
        <f t="shared" si="4"/>
        <v>3.2998334358430448</v>
      </c>
      <c r="AJ18" s="32">
        <f t="shared" si="4"/>
        <v>0.82629088676195361</v>
      </c>
      <c r="AK18" s="32">
        <f t="shared" si="4"/>
        <v>0</v>
      </c>
      <c r="AL18" s="133">
        <f t="shared" si="4"/>
        <v>3.203451498732838</v>
      </c>
      <c r="AM18" s="32">
        <f t="shared" si="4"/>
        <v>1.7032003133888578</v>
      </c>
      <c r="AN18" s="157">
        <f t="shared" si="4"/>
        <v>2.9142714881501139</v>
      </c>
      <c r="AO18" s="32">
        <f t="shared" si="4"/>
        <v>0.81681539094232081</v>
      </c>
      <c r="AP18" s="32">
        <f t="shared" si="4"/>
        <v>0</v>
      </c>
      <c r="AQ18" s="133">
        <f t="shared" si="4"/>
        <v>2.74200815607084</v>
      </c>
      <c r="AR18" s="286">
        <f t="shared" si="4"/>
        <v>1.4588445367730942</v>
      </c>
      <c r="AS18" s="157">
        <f t="shared" si="4"/>
        <v>2.6350374554150386</v>
      </c>
      <c r="AT18" s="32">
        <f>IF(AT7=0,0,AT17/AT7*100)</f>
        <v>0.75271551218609034</v>
      </c>
      <c r="AU18" s="32">
        <f>IF(AU7=0,0,AU17/AU7*100)</f>
        <v>0</v>
      </c>
      <c r="AV18" s="133">
        <f>IF(AV7=0,0,AV17/AV7*100)</f>
        <v>2.4400959028323914</v>
      </c>
      <c r="AW18" s="286">
        <f>IF(AW7=0,0,AW17/AW7*100)</f>
        <v>1.2768636143667587</v>
      </c>
      <c r="AX18" s="321">
        <f t="shared" si="4"/>
        <v>3.2818815080615003</v>
      </c>
      <c r="AY18" s="32">
        <f t="shared" si="4"/>
        <v>0.81950549076941703</v>
      </c>
      <c r="AZ18" s="32">
        <f t="shared" si="4"/>
        <v>0</v>
      </c>
      <c r="BA18" s="133">
        <f t="shared" si="4"/>
        <v>3.1817754610500986</v>
      </c>
      <c r="BB18" s="32">
        <f t="shared" si="4"/>
        <v>1.3547932585487454</v>
      </c>
      <c r="BC18" s="157">
        <f t="shared" si="4"/>
        <v>3.1972474031075073</v>
      </c>
      <c r="BD18" s="222">
        <f t="shared" si="4"/>
        <v>0.90286431494827313</v>
      </c>
      <c r="BE18" s="222">
        <f t="shared" si="4"/>
        <v>0</v>
      </c>
      <c r="BF18" s="423">
        <f t="shared" si="4"/>
        <v>3.0909867214723641</v>
      </c>
      <c r="BG18" s="222">
        <f t="shared" si="4"/>
        <v>1.3814940581940558</v>
      </c>
      <c r="BH18" s="157">
        <f t="shared" si="4"/>
        <v>2.6842970392402217</v>
      </c>
      <c r="BI18" s="32">
        <f t="shared" si="4"/>
        <v>0.85541976898777949</v>
      </c>
      <c r="BJ18" s="32">
        <f t="shared" si="4"/>
        <v>0</v>
      </c>
      <c r="BK18" s="133">
        <f t="shared" si="4"/>
        <v>2.3873772772973112</v>
      </c>
      <c r="BL18" s="32">
        <f t="shared" si="4"/>
        <v>1.4775108079915602</v>
      </c>
      <c r="BM18" s="157">
        <f>IF(BM7=0,0,BM17/BM7*100)</f>
        <v>3.0615572553710098</v>
      </c>
      <c r="BN18" s="32">
        <f>IF(BN7=0,0,BN17/BN7*100)</f>
        <v>0.85773950398758991</v>
      </c>
      <c r="BO18" s="32">
        <f>IF(BO7=0,0,BO17/BO7*100)</f>
        <v>0</v>
      </c>
      <c r="BP18" s="133">
        <f>IF(BP7=0,0,BP17/BP7*100)</f>
        <v>2.8934606415938315</v>
      </c>
      <c r="BQ18" s="32">
        <f>IF(BQ7=0,0,BQ17/BQ7*100)</f>
        <v>1.4026635645982677</v>
      </c>
      <c r="BR18" s="157">
        <f t="shared" ref="BR18:CB18" si="5">IF(BR7=0,0,BR17/BR7*100)</f>
        <v>2.1947411249326598</v>
      </c>
      <c r="BS18" s="32">
        <f t="shared" si="5"/>
        <v>0.64889777264701032</v>
      </c>
      <c r="BT18" s="32">
        <f t="shared" si="5"/>
        <v>0</v>
      </c>
      <c r="BU18" s="133">
        <f t="shared" si="5"/>
        <v>2.0216693034181885</v>
      </c>
      <c r="BV18" s="34">
        <f t="shared" si="5"/>
        <v>1.1625906239391361</v>
      </c>
      <c r="BW18" s="161">
        <f t="shared" si="5"/>
        <v>1.7635871697260885</v>
      </c>
      <c r="BX18" s="34">
        <f t="shared" si="5"/>
        <v>0.6444558815382383</v>
      </c>
      <c r="BY18" s="32"/>
      <c r="BZ18" s="340">
        <f t="shared" si="5"/>
        <v>1.5104250832899473</v>
      </c>
      <c r="CA18" s="35">
        <f t="shared" si="5"/>
        <v>1.2035827752571531</v>
      </c>
      <c r="CB18" s="96">
        <f t="shared" si="5"/>
        <v>1.7178702438867952</v>
      </c>
      <c r="CC18" s="32">
        <f>IF(CC7=0,0,CC17/CC7*100)</f>
        <v>0.63211033547368356</v>
      </c>
      <c r="CD18" s="32"/>
      <c r="CE18" s="341">
        <f t="shared" ref="CE18:CM18" si="6">IF(CE7=0,0,CE17/CE7*100)</f>
        <v>1.4682171868032865</v>
      </c>
      <c r="CF18" s="35">
        <f t="shared" si="6"/>
        <v>1.1303215538756466</v>
      </c>
      <c r="CG18" s="157">
        <f t="shared" si="6"/>
        <v>1.8878064449646288</v>
      </c>
      <c r="CH18" s="32">
        <f t="shared" si="6"/>
        <v>0.64211998356350675</v>
      </c>
      <c r="CI18" s="32">
        <f t="shared" si="6"/>
        <v>0</v>
      </c>
      <c r="CJ18" s="133">
        <f t="shared" si="6"/>
        <v>1.662658911758387</v>
      </c>
      <c r="CK18" s="32">
        <f t="shared" si="6"/>
        <v>1.1647608590654892</v>
      </c>
      <c r="CL18" s="157">
        <f t="shared" si="6"/>
        <v>2.5398786951540835</v>
      </c>
      <c r="CM18" s="32">
        <f t="shared" si="6"/>
        <v>0.74849766578989396</v>
      </c>
      <c r="CN18" s="32"/>
      <c r="CO18" s="341">
        <f>IF(CO7=0,0,CO17/CO7*100)</f>
        <v>2.3423811021151089</v>
      </c>
      <c r="CP18" s="285">
        <f>IF(CP7=0,0,CP17/CP7*100)</f>
        <v>1.2747733612310403</v>
      </c>
      <c r="CQ18" s="157">
        <f>IF(CQ7=0,0,CQ17/CQ7*100)</f>
        <v>2.7699943230778206</v>
      </c>
      <c r="CR18" s="32">
        <f>IF(CR7=0,0,CR17/CR7*100)</f>
        <v>0.78475960035517944</v>
      </c>
      <c r="CS18" s="32"/>
      <c r="CT18" s="341">
        <f>IF(CT7=0,0,CT17/CT7*100)</f>
        <v>2.5833370228602774</v>
      </c>
      <c r="CU18" s="285">
        <f>IF(CU7=0,0,CU17/CU7*100)</f>
        <v>1.1081742441466698</v>
      </c>
      <c r="CV18" s="36"/>
      <c r="CW18" s="97"/>
      <c r="CX18" s="97"/>
      <c r="CY18" s="97"/>
      <c r="CZ18" s="98"/>
    </row>
    <row r="19" spans="1:104" ht="22.5">
      <c r="A19" s="290" t="s">
        <v>45</v>
      </c>
      <c r="B19" s="28" t="s">
        <v>46</v>
      </c>
      <c r="C19" s="29" t="s">
        <v>47</v>
      </c>
      <c r="D19" s="30" t="s">
        <v>20</v>
      </c>
      <c r="E19" s="284">
        <f>SUM(F19:I19)</f>
        <v>0</v>
      </c>
      <c r="F19" s="342"/>
      <c r="G19" s="342"/>
      <c r="H19" s="342"/>
      <c r="I19" s="324"/>
      <c r="J19" s="320">
        <f>SUM(K19:N19)</f>
        <v>0</v>
      </c>
      <c r="K19" s="342"/>
      <c r="L19" s="342"/>
      <c r="M19" s="342"/>
      <c r="N19" s="324"/>
      <c r="O19" s="289">
        <f>SUM(P19:S19)</f>
        <v>0</v>
      </c>
      <c r="P19" s="99"/>
      <c r="Q19" s="99"/>
      <c r="R19" s="99"/>
      <c r="S19" s="100"/>
      <c r="T19" s="289">
        <f>SUM(U19:X19)</f>
        <v>0</v>
      </c>
      <c r="U19" s="101"/>
      <c r="V19" s="99"/>
      <c r="W19" s="99"/>
      <c r="X19" s="101"/>
      <c r="Y19" s="289">
        <f>SUM(Z19:AC19)</f>
        <v>0</v>
      </c>
      <c r="Z19" s="99"/>
      <c r="AA19" s="99"/>
      <c r="AB19" s="99"/>
      <c r="AC19" s="101"/>
      <c r="AD19" s="31">
        <f>SUM(AE19:AH19)</f>
        <v>0</v>
      </c>
      <c r="AE19" s="99"/>
      <c r="AF19" s="99"/>
      <c r="AG19" s="99"/>
      <c r="AH19" s="100"/>
      <c r="AI19" s="157">
        <f>SUM(AJ19:AM19)</f>
        <v>0</v>
      </c>
      <c r="AJ19" s="99"/>
      <c r="AK19" s="99"/>
      <c r="AL19" s="99"/>
      <c r="AM19" s="100"/>
      <c r="AN19" s="157">
        <f>SUM(AO19:AR19)</f>
        <v>0</v>
      </c>
      <c r="AO19" s="103"/>
      <c r="AP19" s="103"/>
      <c r="AQ19" s="103"/>
      <c r="AR19" s="101"/>
      <c r="AS19" s="157">
        <f>SUM(AT19:AW19)</f>
        <v>0</v>
      </c>
      <c r="AT19" s="99"/>
      <c r="AU19" s="99"/>
      <c r="AV19" s="99"/>
      <c r="AW19" s="99"/>
      <c r="AX19" s="321">
        <f>SUM(AY19:BB19)</f>
        <v>0</v>
      </c>
      <c r="AY19" s="103"/>
      <c r="AZ19" s="103"/>
      <c r="BA19" s="103"/>
      <c r="BB19" s="104"/>
      <c r="BC19" s="157">
        <f>SUM(BD19:BG19)</f>
        <v>0</v>
      </c>
      <c r="BD19" s="424"/>
      <c r="BE19" s="424"/>
      <c r="BF19" s="424"/>
      <c r="BG19" s="425"/>
      <c r="BH19" s="157">
        <f>SUM(BI19:BL19)</f>
        <v>0</v>
      </c>
      <c r="BI19" s="103"/>
      <c r="BJ19" s="103"/>
      <c r="BK19" s="103"/>
      <c r="BL19" s="104"/>
      <c r="BM19" s="157">
        <f>SUM(BN19:BQ19)</f>
        <v>0</v>
      </c>
      <c r="BN19" s="103"/>
      <c r="BO19" s="103"/>
      <c r="BP19" s="103"/>
      <c r="BQ19" s="104"/>
      <c r="BR19" s="157">
        <f>SUM(BS19:BV19)</f>
        <v>0</v>
      </c>
      <c r="BS19" s="103"/>
      <c r="BT19" s="103"/>
      <c r="BU19" s="103"/>
      <c r="BV19" s="343"/>
      <c r="BW19" s="31"/>
      <c r="BX19" s="103"/>
      <c r="BY19" s="103"/>
      <c r="BZ19" s="103"/>
      <c r="CA19" s="101"/>
      <c r="CB19" s="32"/>
      <c r="CC19" s="99"/>
      <c r="CD19" s="99"/>
      <c r="CE19" s="99"/>
      <c r="CF19" s="101"/>
      <c r="CG19" s="157">
        <f>SUM(CH19:CK19)</f>
        <v>0</v>
      </c>
      <c r="CH19" s="103"/>
      <c r="CI19" s="103"/>
      <c r="CJ19" s="103"/>
      <c r="CK19" s="104"/>
      <c r="CL19" s="31"/>
      <c r="CM19" s="103"/>
      <c r="CN19" s="103"/>
      <c r="CO19" s="103"/>
      <c r="CP19" s="104"/>
      <c r="CQ19" s="31"/>
      <c r="CR19" s="103"/>
      <c r="CS19" s="103"/>
      <c r="CT19" s="103"/>
      <c r="CU19" s="104"/>
      <c r="CV19" s="31"/>
      <c r="CW19" s="105"/>
      <c r="CX19" s="105"/>
      <c r="CY19" s="105"/>
      <c r="CZ19" s="106"/>
    </row>
    <row r="20" spans="1:104">
      <c r="A20" s="290" t="s">
        <v>48</v>
      </c>
      <c r="B20" s="28" t="s">
        <v>49</v>
      </c>
      <c r="C20" s="29" t="s">
        <v>50</v>
      </c>
      <c r="D20" s="30" t="s">
        <v>20</v>
      </c>
      <c r="E20" s="287"/>
      <c r="F20" s="338">
        <f>F7-F17-F19</f>
        <v>38802.274999999994</v>
      </c>
      <c r="G20" s="338">
        <f>G7-G17-G19</f>
        <v>0</v>
      </c>
      <c r="H20" s="338">
        <f>H7-H17-H19</f>
        <v>38266.726999999999</v>
      </c>
      <c r="I20" s="339">
        <f>I7-I17-I19</f>
        <v>487.05699999999996</v>
      </c>
      <c r="J20" s="320"/>
      <c r="K20" s="338">
        <f>K7-K17-K19</f>
        <v>35352.084000000003</v>
      </c>
      <c r="L20" s="338">
        <f>L7-L17-L19</f>
        <v>0</v>
      </c>
      <c r="M20" s="338">
        <f>M7-M17-M19</f>
        <v>34361.064000000006</v>
      </c>
      <c r="N20" s="339">
        <f>N7-N17-N19</f>
        <v>417.613</v>
      </c>
      <c r="O20" s="289"/>
      <c r="P20" s="34">
        <f>P7-P17-P19</f>
        <v>37916.645000000004</v>
      </c>
      <c r="Q20" s="32">
        <f>Q7-Q17-Q19</f>
        <v>0</v>
      </c>
      <c r="R20" s="35">
        <f>R7-R17-R19</f>
        <v>36484.472999999998</v>
      </c>
      <c r="S20" s="285">
        <f>S7-S17-S19</f>
        <v>401.62599999999998</v>
      </c>
      <c r="T20" s="289"/>
      <c r="U20" s="32">
        <f>U7-U17-U19</f>
        <v>112071.004</v>
      </c>
      <c r="V20" s="32">
        <f>V7-V17-V19</f>
        <v>0</v>
      </c>
      <c r="W20" s="33">
        <f>W7-W17-W19</f>
        <v>109112.264</v>
      </c>
      <c r="X20" s="33">
        <f>X7-X17-X19</f>
        <v>1306.296</v>
      </c>
      <c r="Y20" s="289">
        <f>IF(Y9=0,0,Y19/Y9*100)</f>
        <v>0</v>
      </c>
      <c r="Z20" s="32">
        <f>Z7-Z17-Z19</f>
        <v>34930.934000000001</v>
      </c>
      <c r="AA20" s="32">
        <f>AA7-AA17-AA19</f>
        <v>0</v>
      </c>
      <c r="AB20" s="32">
        <f>AB7-AB17-AB19</f>
        <v>33144.386000000006</v>
      </c>
      <c r="AC20" s="134">
        <f>AC7-AC17-AC19</f>
        <v>396.928</v>
      </c>
      <c r="AD20" s="37"/>
      <c r="AE20" s="34">
        <f>AE7-AE17-AE19</f>
        <v>33694.076000000001</v>
      </c>
      <c r="AF20" s="34">
        <f>AF7-AF17-AF19</f>
        <v>0</v>
      </c>
      <c r="AG20" s="285">
        <f>AG7-AG17-AG19</f>
        <v>31863.683000000001</v>
      </c>
      <c r="AH20" s="285">
        <f>AH7-AH17-AH19</f>
        <v>327.71799999999996</v>
      </c>
      <c r="AI20" s="157"/>
      <c r="AJ20" s="34">
        <f>AJ7-AJ17-AJ19</f>
        <v>33186.771999999997</v>
      </c>
      <c r="AK20" s="34">
        <f>AK7-AK17-AK19</f>
        <v>0</v>
      </c>
      <c r="AL20" s="285">
        <f>AL7-AL17-AL19</f>
        <v>31203.528000000002</v>
      </c>
      <c r="AM20" s="285">
        <f>AM7-AM17-AM19</f>
        <v>288.565</v>
      </c>
      <c r="AN20" s="157"/>
      <c r="AO20" s="91">
        <f>AJ20+AE20+Z20</f>
        <v>101811.78200000001</v>
      </c>
      <c r="AP20" s="91">
        <f>AK20+AF20+AA20</f>
        <v>0</v>
      </c>
      <c r="AQ20" s="91">
        <f>AL20+AG20+AB20</f>
        <v>96211.597000000009</v>
      </c>
      <c r="AR20" s="344">
        <f>AM20+AH20+AC20</f>
        <v>1013.2109999999999</v>
      </c>
      <c r="AS20" s="157"/>
      <c r="AT20" s="345">
        <f>F20+K20+P20+Z20+AE20+AJ20</f>
        <v>213882.78599999999</v>
      </c>
      <c r="AU20" s="345">
        <f>G20+L20+Q20+AA20+AF20+AK20</f>
        <v>0</v>
      </c>
      <c r="AV20" s="345">
        <f>H20+M20+R20+AB20+AG20+AL20</f>
        <v>205323.86099999998</v>
      </c>
      <c r="AW20" s="345">
        <f>I20+N20+S20+AC20+AH20+AM20</f>
        <v>2319.5069999999996</v>
      </c>
      <c r="AX20" s="321"/>
      <c r="AY20" s="34">
        <f>AY7-AY17-AY19</f>
        <v>34569.042000000001</v>
      </c>
      <c r="AZ20" s="34">
        <f>AZ7-AZ17-AZ19</f>
        <v>0</v>
      </c>
      <c r="BA20" s="285">
        <f>BA7-BA17-BA19</f>
        <v>32150.604999999996</v>
      </c>
      <c r="BB20" s="285">
        <f>BB7-BB17-BB19</f>
        <v>364.06</v>
      </c>
      <c r="BC20" s="157"/>
      <c r="BD20" s="222">
        <f>BD7-BD17-BD19</f>
        <v>30896.501</v>
      </c>
      <c r="BE20" s="222">
        <f>BE7-BE17-BE19</f>
        <v>0</v>
      </c>
      <c r="BF20" s="426">
        <f>BF7-BF17-BF19</f>
        <v>29038.561000000002</v>
      </c>
      <c r="BG20" s="426">
        <f>BG7-BG17-BG19</f>
        <v>356.92699999999996</v>
      </c>
      <c r="BH20" s="157"/>
      <c r="BI20" s="34">
        <f>BI7-BI17-BI19</f>
        <v>31741.411</v>
      </c>
      <c r="BJ20" s="34">
        <f>BJ7-BJ17-BJ19</f>
        <v>0</v>
      </c>
      <c r="BK20" s="285">
        <f>BK7-BK17-BK19</f>
        <v>29882.569</v>
      </c>
      <c r="BL20" s="285">
        <f>BL7-BL17-BL19</f>
        <v>333.40700000000004</v>
      </c>
      <c r="BM20" s="157"/>
      <c r="BN20" s="91">
        <f>BI20+BD20+AY20</f>
        <v>97206.953999999998</v>
      </c>
      <c r="BO20" s="91">
        <f>BJ20+BE20+AZ20</f>
        <v>0</v>
      </c>
      <c r="BP20" s="91">
        <f>BK20+BF20+BA20</f>
        <v>91071.735000000001</v>
      </c>
      <c r="BQ20" s="91">
        <f>BL20+BG20+BB20</f>
        <v>1054.394</v>
      </c>
      <c r="BR20" s="157"/>
      <c r="BS20" s="34">
        <f>BS7-BS17-BS19</f>
        <v>35734.366999999998</v>
      </c>
      <c r="BT20" s="34">
        <f>BT7-BT17-BT19</f>
        <v>0</v>
      </c>
      <c r="BU20" s="285">
        <f>BU7-BU17-BU19</f>
        <v>33721.544999999998</v>
      </c>
      <c r="BV20" s="285">
        <f>BV7-BV17-BV19</f>
        <v>425.07400000000001</v>
      </c>
      <c r="BW20" s="157"/>
      <c r="BX20" s="34">
        <f>BX7-BX17-BX19</f>
        <v>35169.953679256243</v>
      </c>
      <c r="BY20" s="34"/>
      <c r="BZ20" s="285">
        <f>BZ7-BZ17-BZ19</f>
        <v>33635.743970118914</v>
      </c>
      <c r="CA20" s="35">
        <f>CA7-CA17-CA19</f>
        <v>410.42635062484322</v>
      </c>
      <c r="CB20" s="96"/>
      <c r="CC20" s="34">
        <f>CC7-CC17-CC19</f>
        <v>37709.976999999999</v>
      </c>
      <c r="CD20" s="34"/>
      <c r="CE20" s="285">
        <f>CE7-CE17-CE19</f>
        <v>36409.96</v>
      </c>
      <c r="CF20" s="35">
        <f>CF7-CF17-CF19</f>
        <v>437.35199999999998</v>
      </c>
      <c r="CG20" s="157"/>
      <c r="CH20" s="91">
        <f>CC20+BX20+BS20</f>
        <v>108614.29767925624</v>
      </c>
      <c r="CI20" s="91">
        <f>CD20+BY20+BT20</f>
        <v>0</v>
      </c>
      <c r="CJ20" s="91">
        <f>CE20+BZ20+BU20</f>
        <v>103767.24897011892</v>
      </c>
      <c r="CK20" s="91">
        <f>CF20+CA20+BV20</f>
        <v>1272.8523506248432</v>
      </c>
      <c r="CL20" s="157"/>
      <c r="CM20" s="34">
        <f>CM7-CM17-CM19</f>
        <v>419620.88100000005</v>
      </c>
      <c r="CN20" s="34"/>
      <c r="CO20" s="285">
        <f>CO7-CO17-CO19</f>
        <v>400374.16100000002</v>
      </c>
      <c r="CP20" s="285">
        <f>CP7-CP17-CP19</f>
        <v>4646.7189999999991</v>
      </c>
      <c r="CQ20" s="157"/>
      <c r="CR20" s="34">
        <f>CR7-CR17-CR19</f>
        <v>430207.82300000003</v>
      </c>
      <c r="CS20" s="34"/>
      <c r="CT20" s="285">
        <f>CT7-CT17-CT19</f>
        <v>407164.96899999998</v>
      </c>
      <c r="CU20" s="285">
        <f>CU7-CU17-CU19</f>
        <v>5354.3110000000006</v>
      </c>
      <c r="CV20" s="37"/>
      <c r="CW20" s="97"/>
      <c r="CX20" s="107"/>
      <c r="CY20" s="107"/>
      <c r="CZ20" s="108"/>
    </row>
    <row r="21" spans="1:104" s="66" customFormat="1" ht="25.5">
      <c r="A21" s="415" t="s">
        <v>51</v>
      </c>
      <c r="B21" s="51" t="s">
        <v>150</v>
      </c>
      <c r="C21" s="52" t="s">
        <v>52</v>
      </c>
      <c r="D21" s="53" t="s">
        <v>20</v>
      </c>
      <c r="E21" s="110">
        <f>SUM(F21:I21)</f>
        <v>32140.128999999997</v>
      </c>
      <c r="F21" s="304"/>
      <c r="G21" s="304">
        <f>G11</f>
        <v>0</v>
      </c>
      <c r="H21" s="304">
        <v>31654.760999999999</v>
      </c>
      <c r="I21" s="311">
        <v>485.36799999999999</v>
      </c>
      <c r="J21" s="320">
        <f>SUM(K21:N21)</f>
        <v>29234.788</v>
      </c>
      <c r="K21" s="304"/>
      <c r="L21" s="304"/>
      <c r="M21" s="304">
        <v>28818.807000000001</v>
      </c>
      <c r="N21" s="305">
        <v>415.98099999999999</v>
      </c>
      <c r="O21" s="289">
        <f>SUM(P21:S21)</f>
        <v>31013.874</v>
      </c>
      <c r="P21" s="57"/>
      <c r="Q21" s="57"/>
      <c r="R21" s="79">
        <v>30613.819</v>
      </c>
      <c r="S21" s="164">
        <v>400.05500000000001</v>
      </c>
      <c r="T21" s="289">
        <f>SUM(U21:X21)</f>
        <v>92388.790999999997</v>
      </c>
      <c r="U21" s="78"/>
      <c r="V21" s="78"/>
      <c r="W21" s="78">
        <f>H21+M21+R21</f>
        <v>91087.387000000002</v>
      </c>
      <c r="X21" s="78">
        <f>I21+N21+S21</f>
        <v>1301.404</v>
      </c>
      <c r="Y21" s="325">
        <f>SUM(Z21:AC21)</f>
        <v>28242.681</v>
      </c>
      <c r="Z21" s="57"/>
      <c r="AA21" s="57"/>
      <c r="AB21" s="57">
        <v>27847.861000000001</v>
      </c>
      <c r="AC21" s="58">
        <v>394.82</v>
      </c>
      <c r="AD21" s="346">
        <f>SUM(AE21:AH21)</f>
        <v>27187.558000000001</v>
      </c>
      <c r="AE21" s="57"/>
      <c r="AF21" s="57"/>
      <c r="AG21" s="79">
        <v>26862.043000000001</v>
      </c>
      <c r="AH21" s="164">
        <v>325.51499999999999</v>
      </c>
      <c r="AI21" s="161">
        <f>SUM(AJ21:AM21)</f>
        <v>26737.433999999997</v>
      </c>
      <c r="AJ21" s="57"/>
      <c r="AK21" s="57"/>
      <c r="AL21" s="79">
        <v>26452.170999999998</v>
      </c>
      <c r="AM21" s="164">
        <v>285.26299999999998</v>
      </c>
      <c r="AN21" s="161">
        <f>SUM(AO21:AR21)</f>
        <v>82167.672999999995</v>
      </c>
      <c r="AO21" s="62"/>
      <c r="AP21" s="62"/>
      <c r="AQ21" s="70">
        <f>AB21+AG21+AL21</f>
        <v>81162.074999999997</v>
      </c>
      <c r="AR21" s="70">
        <f>AC21+AH21+AM21</f>
        <v>1005.598</v>
      </c>
      <c r="AS21" s="161">
        <f>SUM(AT21:AW21)</f>
        <v>174556.46400000001</v>
      </c>
      <c r="AT21" s="67"/>
      <c r="AU21" s="67"/>
      <c r="AV21" s="67">
        <f>H21+M21+R21+AB21+AG21+AL21</f>
        <v>172249.462</v>
      </c>
      <c r="AW21" s="67">
        <f>I21+N21+S21+AC21+AH21+AM21</f>
        <v>2307.002</v>
      </c>
      <c r="AX21" s="326">
        <f>SUM(AY21:BB21)</f>
        <v>27594.201000000001</v>
      </c>
      <c r="AY21" s="62"/>
      <c r="AZ21" s="62"/>
      <c r="BA21" s="109">
        <v>27233.29</v>
      </c>
      <c r="BB21" s="63">
        <v>360.911</v>
      </c>
      <c r="BC21" s="161">
        <f>SUM(BD21:BG21)</f>
        <v>24344.603000000003</v>
      </c>
      <c r="BD21" s="229"/>
      <c r="BE21" s="229"/>
      <c r="BF21" s="229">
        <v>23990.435000000001</v>
      </c>
      <c r="BG21" s="230">
        <v>354.16800000000001</v>
      </c>
      <c r="BH21" s="161">
        <f>SUM(BI21:BL21)</f>
        <v>25033.915000000001</v>
      </c>
      <c r="BI21" s="62"/>
      <c r="BJ21" s="62"/>
      <c r="BK21" s="109">
        <v>24703.325000000001</v>
      </c>
      <c r="BL21" s="149">
        <v>330.59</v>
      </c>
      <c r="BM21" s="161">
        <f>SUM(BN21:BQ21)</f>
        <v>91817.001999999993</v>
      </c>
      <c r="BN21" s="62"/>
      <c r="BO21" s="62"/>
      <c r="BP21" s="70">
        <v>90568.017999999996</v>
      </c>
      <c r="BQ21" s="70">
        <v>1248.9839999999999</v>
      </c>
      <c r="BR21" s="161">
        <f>SUM(BS21:BV21)</f>
        <v>28350.792999999998</v>
      </c>
      <c r="BS21" s="62"/>
      <c r="BT21" s="62"/>
      <c r="BU21" s="109">
        <v>27928.103999999999</v>
      </c>
      <c r="BV21" s="149">
        <v>422.68900000000002</v>
      </c>
      <c r="BW21" s="161">
        <f>SUM(BX21:CA21)</f>
        <v>28424.143</v>
      </c>
      <c r="BX21" s="62"/>
      <c r="BY21" s="62"/>
      <c r="BZ21" s="109">
        <v>28016.038</v>
      </c>
      <c r="CA21" s="149">
        <v>408.10500000000002</v>
      </c>
      <c r="CB21" s="161">
        <f>SUM(CC21:CF21)</f>
        <v>30889.047000000002</v>
      </c>
      <c r="CC21" s="62"/>
      <c r="CD21" s="62"/>
      <c r="CE21" s="109">
        <v>30453.825000000001</v>
      </c>
      <c r="CF21" s="347">
        <v>435.22199999999998</v>
      </c>
      <c r="CG21" s="161">
        <f>SUM(CH21:CK21)</f>
        <v>87663.983000000007</v>
      </c>
      <c r="CH21" s="62"/>
      <c r="CI21" s="62"/>
      <c r="CJ21" s="70">
        <f>BU21+BZ21+CE21</f>
        <v>86397.967000000004</v>
      </c>
      <c r="CK21" s="70">
        <f>BV21+CA21+CF21</f>
        <v>1266.0160000000001</v>
      </c>
      <c r="CL21" s="161">
        <f>SUM(CM21:CP21)</f>
        <v>339421.29099999997</v>
      </c>
      <c r="CM21" s="62"/>
      <c r="CN21" s="62"/>
      <c r="CO21" s="84">
        <v>334802.60399999999</v>
      </c>
      <c r="CP21" s="84">
        <f t="shared" ref="CP21" si="7">I21+N21+S21+AC21+AH21+AM21+BB21+BG21+BL21+BV21+CA21+CF21</f>
        <v>4618.6869999999999</v>
      </c>
      <c r="CQ21" s="161">
        <f>SUM(CR21:CU21)</f>
        <v>350778.25099999999</v>
      </c>
      <c r="CR21" s="62"/>
      <c r="CS21" s="62"/>
      <c r="CT21" s="84">
        <v>345446.522</v>
      </c>
      <c r="CU21" s="83">
        <v>5331.7290000000003</v>
      </c>
      <c r="CV21" s="110"/>
      <c r="CW21" s="60"/>
      <c r="CX21" s="111"/>
      <c r="CY21" s="111"/>
      <c r="CZ21" s="65"/>
    </row>
    <row r="22" spans="1:104">
      <c r="A22" s="290"/>
      <c r="B22" s="28" t="s">
        <v>53</v>
      </c>
      <c r="C22" s="29"/>
      <c r="D22" s="30" t="s">
        <v>20</v>
      </c>
      <c r="E22" s="180"/>
      <c r="F22" s="348"/>
      <c r="G22" s="348"/>
      <c r="H22" s="348"/>
      <c r="I22" s="349"/>
      <c r="J22" s="300"/>
      <c r="K22" s="348"/>
      <c r="L22" s="348"/>
      <c r="M22" s="348"/>
      <c r="N22" s="349"/>
      <c r="O22" s="293"/>
      <c r="P22" s="162"/>
      <c r="Q22" s="162"/>
      <c r="R22" s="162"/>
      <c r="S22" s="163"/>
      <c r="T22" s="293"/>
      <c r="U22" s="294"/>
      <c r="V22" s="290"/>
      <c r="W22" s="290"/>
      <c r="X22" s="294"/>
      <c r="Y22" s="293"/>
      <c r="Z22" s="290"/>
      <c r="AA22" s="290"/>
      <c r="AB22" s="290"/>
      <c r="AC22" s="295"/>
      <c r="AD22" s="38"/>
      <c r="AE22" s="162"/>
      <c r="AF22" s="162"/>
      <c r="AG22" s="162"/>
      <c r="AH22" s="163"/>
      <c r="AI22" s="158"/>
      <c r="AJ22" s="162"/>
      <c r="AK22" s="162"/>
      <c r="AL22" s="162"/>
      <c r="AM22" s="163"/>
      <c r="AN22" s="158"/>
      <c r="AO22" s="112"/>
      <c r="AP22" s="112"/>
      <c r="AQ22" s="112"/>
      <c r="AR22" s="167"/>
      <c r="AS22" s="158"/>
      <c r="AT22" s="162"/>
      <c r="AU22" s="162"/>
      <c r="AV22" s="162"/>
      <c r="AW22" s="162"/>
      <c r="AX22" s="306"/>
      <c r="AY22" s="112"/>
      <c r="AZ22" s="112"/>
      <c r="BA22" s="113"/>
      <c r="BB22" s="114"/>
      <c r="BC22" s="158"/>
      <c r="BD22" s="238"/>
      <c r="BE22" s="238"/>
      <c r="BF22" s="238"/>
      <c r="BG22" s="239"/>
      <c r="BH22" s="158"/>
      <c r="BI22" s="112"/>
      <c r="BJ22" s="112"/>
      <c r="BK22" s="112"/>
      <c r="BL22" s="114"/>
      <c r="BM22" s="158"/>
      <c r="BN22" s="112"/>
      <c r="BO22" s="112"/>
      <c r="BP22" s="112"/>
      <c r="BQ22" s="114"/>
      <c r="BR22" s="158"/>
      <c r="BS22" s="112"/>
      <c r="BT22" s="112"/>
      <c r="BU22" s="112"/>
      <c r="BV22" s="350"/>
      <c r="BW22" s="158"/>
      <c r="BX22" s="112"/>
      <c r="BY22" s="112"/>
      <c r="BZ22" s="112"/>
      <c r="CA22" s="114"/>
      <c r="CB22" s="158"/>
      <c r="CC22" s="112"/>
      <c r="CD22" s="112"/>
      <c r="CE22" s="112"/>
      <c r="CF22" s="167"/>
      <c r="CG22" s="158"/>
      <c r="CH22" s="112"/>
      <c r="CI22" s="112"/>
      <c r="CJ22" s="112"/>
      <c r="CK22" s="114"/>
      <c r="CL22" s="158"/>
      <c r="CM22" s="112"/>
      <c r="CN22" s="112"/>
      <c r="CO22" s="112"/>
      <c r="CP22" s="114"/>
      <c r="CQ22" s="158"/>
      <c r="CR22" s="112"/>
      <c r="CS22" s="112"/>
      <c r="CT22" s="112"/>
      <c r="CU22" s="114"/>
      <c r="CV22" s="38"/>
      <c r="CW22" s="115"/>
      <c r="CX22" s="115"/>
      <c r="CY22" s="115"/>
      <c r="CZ22" s="116"/>
    </row>
    <row r="23" spans="1:104" ht="45">
      <c r="A23" s="290"/>
      <c r="B23" s="28" t="s">
        <v>54</v>
      </c>
      <c r="C23" s="29" t="s">
        <v>55</v>
      </c>
      <c r="D23" s="30" t="s">
        <v>20</v>
      </c>
      <c r="E23" s="284">
        <f>SUM(F23:I23)</f>
        <v>0</v>
      </c>
      <c r="F23" s="307"/>
      <c r="G23" s="307"/>
      <c r="H23" s="307"/>
      <c r="I23" s="308"/>
      <c r="J23" s="320">
        <f>SUM(K23:N23)</f>
        <v>0</v>
      </c>
      <c r="K23" s="307"/>
      <c r="L23" s="307"/>
      <c r="M23" s="307"/>
      <c r="N23" s="308"/>
      <c r="O23" s="289">
        <f>SUM(P23:S23)</f>
        <v>0</v>
      </c>
      <c r="P23" s="67"/>
      <c r="Q23" s="67"/>
      <c r="R23" s="67"/>
      <c r="S23" s="68"/>
      <c r="T23" s="289">
        <f>SUM(U23:X23)</f>
        <v>0</v>
      </c>
      <c r="U23" s="69"/>
      <c r="V23" s="67"/>
      <c r="W23" s="67"/>
      <c r="X23" s="69"/>
      <c r="Y23" s="289">
        <f>SUM(Z23:AC23)</f>
        <v>0</v>
      </c>
      <c r="Z23" s="67"/>
      <c r="AA23" s="67"/>
      <c r="AB23" s="67"/>
      <c r="AC23" s="117"/>
      <c r="AD23" s="31">
        <f>SUM(AE23:AH23)</f>
        <v>0</v>
      </c>
      <c r="AE23" s="67"/>
      <c r="AF23" s="67"/>
      <c r="AG23" s="67"/>
      <c r="AH23" s="68"/>
      <c r="AI23" s="157">
        <f>SUM(AJ23:AM23)</f>
        <v>0</v>
      </c>
      <c r="AJ23" s="57"/>
      <c r="AK23" s="57"/>
      <c r="AL23" s="57"/>
      <c r="AM23" s="59"/>
      <c r="AN23" s="157">
        <f>SUM(AO23:AR23)</f>
        <v>0</v>
      </c>
      <c r="AO23" s="70"/>
      <c r="AP23" s="70"/>
      <c r="AQ23" s="70"/>
      <c r="AR23" s="69"/>
      <c r="AS23" s="157">
        <f>SUM(AT23:AW23)</f>
        <v>0</v>
      </c>
      <c r="AT23" s="67"/>
      <c r="AU23" s="67"/>
      <c r="AV23" s="67"/>
      <c r="AW23" s="67"/>
      <c r="AX23" s="321"/>
      <c r="AY23" s="70"/>
      <c r="AZ23" s="70"/>
      <c r="BA23" s="84"/>
      <c r="BB23" s="71"/>
      <c r="BC23" s="157"/>
      <c r="BD23" s="417"/>
      <c r="BE23" s="417"/>
      <c r="BF23" s="417"/>
      <c r="BG23" s="418"/>
      <c r="BH23" s="157"/>
      <c r="BI23" s="70"/>
      <c r="BJ23" s="70"/>
      <c r="BK23" s="70"/>
      <c r="BL23" s="71"/>
      <c r="BM23" s="157">
        <f>SUM(BN23:BQ23)</f>
        <v>0</v>
      </c>
      <c r="BN23" s="70"/>
      <c r="BO23" s="70"/>
      <c r="BP23" s="70"/>
      <c r="BQ23" s="71"/>
      <c r="BR23" s="157"/>
      <c r="BS23" s="70"/>
      <c r="BT23" s="70"/>
      <c r="BU23" s="70"/>
      <c r="BV23" s="83"/>
      <c r="BW23" s="31"/>
      <c r="BX23" s="70"/>
      <c r="BY23" s="70"/>
      <c r="BZ23" s="70"/>
      <c r="CA23" s="71"/>
      <c r="CB23" s="31"/>
      <c r="CC23" s="70"/>
      <c r="CD23" s="70"/>
      <c r="CE23" s="70"/>
      <c r="CF23" s="69"/>
      <c r="CG23" s="157">
        <f>SUM(CH23:CK23)</f>
        <v>0</v>
      </c>
      <c r="CH23" s="70"/>
      <c r="CI23" s="70"/>
      <c r="CJ23" s="70"/>
      <c r="CK23" s="71"/>
      <c r="CL23" s="31"/>
      <c r="CM23" s="70"/>
      <c r="CN23" s="70"/>
      <c r="CO23" s="70"/>
      <c r="CP23" s="71"/>
      <c r="CQ23" s="31"/>
      <c r="CR23" s="70"/>
      <c r="CS23" s="70"/>
      <c r="CT23" s="70"/>
      <c r="CU23" s="71"/>
      <c r="CV23" s="31"/>
      <c r="CW23" s="60"/>
      <c r="CX23" s="60"/>
      <c r="CY23" s="60"/>
      <c r="CZ23" s="61"/>
    </row>
    <row r="24" spans="1:104" ht="24.75" customHeight="1">
      <c r="A24" s="290"/>
      <c r="B24" s="28" t="s">
        <v>56</v>
      </c>
      <c r="C24" s="29" t="s">
        <v>57</v>
      </c>
      <c r="D24" s="30" t="s">
        <v>20</v>
      </c>
      <c r="E24" s="284">
        <f>SUM(F24:I24)</f>
        <v>0</v>
      </c>
      <c r="F24" s="307"/>
      <c r="G24" s="307"/>
      <c r="H24" s="307"/>
      <c r="I24" s="308"/>
      <c r="J24" s="320">
        <f>SUM(K24:N24)</f>
        <v>0</v>
      </c>
      <c r="K24" s="307"/>
      <c r="L24" s="307"/>
      <c r="M24" s="307"/>
      <c r="N24" s="308"/>
      <c r="O24" s="289">
        <f>SUM(P24:S24)</f>
        <v>0</v>
      </c>
      <c r="P24" s="67"/>
      <c r="Q24" s="67"/>
      <c r="R24" s="67"/>
      <c r="S24" s="68"/>
      <c r="T24" s="289">
        <f>SUM(U24:X24)</f>
        <v>0</v>
      </c>
      <c r="U24" s="69"/>
      <c r="V24" s="67"/>
      <c r="W24" s="67"/>
      <c r="X24" s="69"/>
      <c r="Y24" s="289">
        <f>SUM(Z24:AC24)</f>
        <v>0</v>
      </c>
      <c r="Z24" s="67"/>
      <c r="AA24" s="67"/>
      <c r="AB24" s="67"/>
      <c r="AC24" s="117"/>
      <c r="AD24" s="31">
        <f>SUM(AE24:AH24)</f>
        <v>0</v>
      </c>
      <c r="AE24" s="67"/>
      <c r="AF24" s="67"/>
      <c r="AG24" s="67"/>
      <c r="AH24" s="68"/>
      <c r="AI24" s="157">
        <f>SUM(AJ24:AM24)</f>
        <v>0</v>
      </c>
      <c r="AJ24" s="67"/>
      <c r="AK24" s="67"/>
      <c r="AL24" s="67"/>
      <c r="AM24" s="68"/>
      <c r="AN24" s="157">
        <f>SUM(AO24:AR24)</f>
        <v>0</v>
      </c>
      <c r="AO24" s="70"/>
      <c r="AP24" s="70"/>
      <c r="AQ24" s="70"/>
      <c r="AR24" s="69"/>
      <c r="AS24" s="157">
        <f>SUM(AT24:AW24)</f>
        <v>0</v>
      </c>
      <c r="AT24" s="67"/>
      <c r="AU24" s="67"/>
      <c r="AV24" s="67"/>
      <c r="AW24" s="67"/>
      <c r="AX24" s="321"/>
      <c r="AY24" s="70"/>
      <c r="AZ24" s="70"/>
      <c r="BA24" s="84"/>
      <c r="BB24" s="71"/>
      <c r="BC24" s="157"/>
      <c r="BD24" s="417"/>
      <c r="BE24" s="417"/>
      <c r="BF24" s="417"/>
      <c r="BG24" s="418"/>
      <c r="BH24" s="157"/>
      <c r="BI24" s="70"/>
      <c r="BJ24" s="70"/>
      <c r="BK24" s="70"/>
      <c r="BL24" s="71"/>
      <c r="BM24" s="157">
        <f>SUM(BN24:BQ24)</f>
        <v>0</v>
      </c>
      <c r="BN24" s="70"/>
      <c r="BO24" s="70"/>
      <c r="BP24" s="70"/>
      <c r="BQ24" s="71"/>
      <c r="BR24" s="157"/>
      <c r="BS24" s="70"/>
      <c r="BT24" s="70"/>
      <c r="BU24" s="70"/>
      <c r="BV24" s="83"/>
      <c r="BW24" s="31"/>
      <c r="BX24" s="70"/>
      <c r="BY24" s="70"/>
      <c r="BZ24" s="70"/>
      <c r="CA24" s="71"/>
      <c r="CB24" s="31"/>
      <c r="CC24" s="70"/>
      <c r="CD24" s="70"/>
      <c r="CE24" s="70"/>
      <c r="CF24" s="69"/>
      <c r="CG24" s="157">
        <f>SUM(CH24:CK24)</f>
        <v>0</v>
      </c>
      <c r="CH24" s="70"/>
      <c r="CI24" s="70"/>
      <c r="CJ24" s="70"/>
      <c r="CK24" s="71"/>
      <c r="CL24" s="31"/>
      <c r="CM24" s="70"/>
      <c r="CN24" s="70"/>
      <c r="CO24" s="70"/>
      <c r="CP24" s="71"/>
      <c r="CQ24" s="31"/>
      <c r="CR24" s="70"/>
      <c r="CS24" s="70"/>
      <c r="CT24" s="70"/>
      <c r="CU24" s="71"/>
      <c r="CV24" s="31"/>
      <c r="CW24" s="60"/>
      <c r="CX24" s="60"/>
      <c r="CY24" s="60"/>
      <c r="CZ24" s="61"/>
    </row>
    <row r="25" spans="1:104" ht="25.5">
      <c r="A25" s="290" t="s">
        <v>58</v>
      </c>
      <c r="B25" s="28" t="s">
        <v>59</v>
      </c>
      <c r="C25" s="29" t="s">
        <v>60</v>
      </c>
      <c r="D25" s="30" t="s">
        <v>20</v>
      </c>
      <c r="E25" s="284">
        <f>SUM(F25:I25)</f>
        <v>0</v>
      </c>
      <c r="F25" s="307"/>
      <c r="G25" s="307"/>
      <c r="H25" s="307"/>
      <c r="I25" s="308"/>
      <c r="J25" s="320">
        <f>SUM(K25:N25)</f>
        <v>0</v>
      </c>
      <c r="K25" s="307"/>
      <c r="L25" s="307"/>
      <c r="M25" s="307"/>
      <c r="N25" s="308"/>
      <c r="O25" s="289">
        <f>SUM(P25:S25)</f>
        <v>0</v>
      </c>
      <c r="P25" s="67"/>
      <c r="Q25" s="67"/>
      <c r="R25" s="67"/>
      <c r="S25" s="68"/>
      <c r="T25" s="289">
        <f>SUM(U25:X25)</f>
        <v>0</v>
      </c>
      <c r="U25" s="69"/>
      <c r="V25" s="67"/>
      <c r="W25" s="67"/>
      <c r="X25" s="69"/>
      <c r="Y25" s="289">
        <f>SUM(Z25:AC25)</f>
        <v>0</v>
      </c>
      <c r="Z25" s="67"/>
      <c r="AA25" s="67"/>
      <c r="AB25" s="67"/>
      <c r="AC25" s="117"/>
      <c r="AD25" s="31">
        <f>SUM(AE25:AH25)</f>
        <v>0</v>
      </c>
      <c r="AE25" s="67"/>
      <c r="AF25" s="67"/>
      <c r="AG25" s="67"/>
      <c r="AH25" s="68"/>
      <c r="AI25" s="157">
        <f>SUM(AJ25:AM25)</f>
        <v>0</v>
      </c>
      <c r="AJ25" s="67"/>
      <c r="AK25" s="67"/>
      <c r="AL25" s="67"/>
      <c r="AM25" s="68"/>
      <c r="AN25" s="157">
        <f>SUM(AO25:AR25)</f>
        <v>0</v>
      </c>
      <c r="AO25" s="70"/>
      <c r="AP25" s="70"/>
      <c r="AQ25" s="70"/>
      <c r="AR25" s="69"/>
      <c r="AS25" s="157">
        <f>SUM(AT25:AW25)</f>
        <v>0</v>
      </c>
      <c r="AT25" s="67"/>
      <c r="AU25" s="67"/>
      <c r="AV25" s="67"/>
      <c r="AW25" s="67"/>
      <c r="AX25" s="321"/>
      <c r="AY25" s="70"/>
      <c r="AZ25" s="70"/>
      <c r="BA25" s="84"/>
      <c r="BB25" s="71"/>
      <c r="BC25" s="157"/>
      <c r="BD25" s="417"/>
      <c r="BE25" s="417"/>
      <c r="BF25" s="417"/>
      <c r="BG25" s="418"/>
      <c r="BH25" s="157"/>
      <c r="BI25" s="70"/>
      <c r="BJ25" s="70"/>
      <c r="BK25" s="70"/>
      <c r="BL25" s="71"/>
      <c r="BM25" s="157">
        <f>SUM(BN25:BQ25)</f>
        <v>0</v>
      </c>
      <c r="BN25" s="70"/>
      <c r="BO25" s="70"/>
      <c r="BP25" s="70"/>
      <c r="BQ25" s="71"/>
      <c r="BR25" s="157"/>
      <c r="BS25" s="70"/>
      <c r="BT25" s="70"/>
      <c r="BU25" s="70"/>
      <c r="BV25" s="83"/>
      <c r="BW25" s="31"/>
      <c r="BX25" s="70"/>
      <c r="BY25" s="84"/>
      <c r="BZ25" s="70"/>
      <c r="CA25" s="71"/>
      <c r="CB25" s="31"/>
      <c r="CC25" s="70"/>
      <c r="CD25" s="70"/>
      <c r="CE25" s="70"/>
      <c r="CF25" s="69"/>
      <c r="CG25" s="157">
        <f>SUM(CH25:CK25)</f>
        <v>0</v>
      </c>
      <c r="CH25" s="70"/>
      <c r="CI25" s="70"/>
      <c r="CJ25" s="70"/>
      <c r="CK25" s="71"/>
      <c r="CL25" s="31"/>
      <c r="CM25" s="70"/>
      <c r="CN25" s="70"/>
      <c r="CO25" s="70"/>
      <c r="CP25" s="71"/>
      <c r="CQ25" s="31"/>
      <c r="CR25" s="70"/>
      <c r="CS25" s="70"/>
      <c r="CT25" s="70"/>
      <c r="CU25" s="71"/>
      <c r="CV25" s="31"/>
      <c r="CW25" s="60"/>
      <c r="CX25" s="60"/>
      <c r="CY25" s="60"/>
      <c r="CZ25" s="61"/>
    </row>
    <row r="26" spans="1:104" s="119" customFormat="1" ht="25.5">
      <c r="A26" s="290" t="s">
        <v>61</v>
      </c>
      <c r="B26" s="28" t="s">
        <v>151</v>
      </c>
      <c r="C26" s="29" t="s">
        <v>62</v>
      </c>
      <c r="D26" s="30" t="s">
        <v>20</v>
      </c>
      <c r="E26" s="85">
        <f>SUM(F26:I26)</f>
        <v>13634.983</v>
      </c>
      <c r="F26" s="307">
        <v>7795.9470000000001</v>
      </c>
      <c r="G26" s="307"/>
      <c r="H26" s="307">
        <v>5837.3469999999998</v>
      </c>
      <c r="I26" s="308">
        <v>1.6890000000000001</v>
      </c>
      <c r="J26" s="320">
        <f>SUM(K26:N26)</f>
        <v>12259.561</v>
      </c>
      <c r="K26" s="307">
        <v>7124.9570000000003</v>
      </c>
      <c r="L26" s="307"/>
      <c r="M26" s="307">
        <v>5132.9719999999998</v>
      </c>
      <c r="N26" s="308">
        <v>1.6319999999999999</v>
      </c>
      <c r="O26" s="325">
        <f>SUM(P26:S26)</f>
        <v>13376.325000000001</v>
      </c>
      <c r="P26" s="81">
        <v>7897.4470000000001</v>
      </c>
      <c r="Q26" s="67"/>
      <c r="R26" s="81">
        <v>5477.3069999999998</v>
      </c>
      <c r="S26" s="82">
        <v>1.571</v>
      </c>
      <c r="T26" s="325">
        <f>SUM(U26:X26)</f>
        <v>39270.868999999999</v>
      </c>
      <c r="U26" s="78">
        <f>F26+K26+P26</f>
        <v>22818.351000000002</v>
      </c>
      <c r="V26" s="78">
        <f>G26+L26+Q26</f>
        <v>0</v>
      </c>
      <c r="W26" s="78">
        <f>H26+M26+R26</f>
        <v>16447.626</v>
      </c>
      <c r="X26" s="78">
        <f>I26+N26+S26</f>
        <v>4.8919999999999995</v>
      </c>
      <c r="Y26" s="325">
        <f>SUM(Z26:AC26)</f>
        <v>12573.713</v>
      </c>
      <c r="Z26" s="81">
        <v>7664.375</v>
      </c>
      <c r="AA26" s="81"/>
      <c r="AB26" s="81">
        <v>4907.2299999999996</v>
      </c>
      <c r="AC26" s="118">
        <v>2.1080000000000001</v>
      </c>
      <c r="AD26" s="36">
        <f>SUM(AE26:AH26)</f>
        <v>12281.071</v>
      </c>
      <c r="AE26" s="81">
        <v>7598.0460000000003</v>
      </c>
      <c r="AF26" s="81"/>
      <c r="AG26" s="81">
        <v>4680.8220000000001</v>
      </c>
      <c r="AH26" s="82">
        <v>2.2029999999999998</v>
      </c>
      <c r="AI26" s="161">
        <f>SUM(AJ26:AM26)</f>
        <v>11773.885999999999</v>
      </c>
      <c r="AJ26" s="81">
        <v>7300.8310000000001</v>
      </c>
      <c r="AK26" s="81"/>
      <c r="AL26" s="81">
        <v>4469.7529999999997</v>
      </c>
      <c r="AM26" s="82">
        <v>3.302</v>
      </c>
      <c r="AN26" s="161">
        <f>SUM(AO26:AR26)</f>
        <v>36628.67</v>
      </c>
      <c r="AO26" s="70">
        <f>Z26+AE26+AJ26</f>
        <v>22563.252</v>
      </c>
      <c r="AP26" s="70">
        <f>AA26+AF26+AK26</f>
        <v>0</v>
      </c>
      <c r="AQ26" s="70">
        <f>AB26+AG26+AL26</f>
        <v>14057.805</v>
      </c>
      <c r="AR26" s="70">
        <f>AC26+AH26+AM26</f>
        <v>7.6129999999999995</v>
      </c>
      <c r="AS26" s="161">
        <f>SUM(AT26:AW26)</f>
        <v>75899.539000000004</v>
      </c>
      <c r="AT26" s="70">
        <f>F26+K26+P26+Z26+AE26+AJ26</f>
        <v>45381.603000000003</v>
      </c>
      <c r="AU26" s="70">
        <f>G26+L26+Q26+AA26+AF26+AK26</f>
        <v>0</v>
      </c>
      <c r="AV26" s="70">
        <f>H26+M26+R26+AB26+AG26+AL26</f>
        <v>30505.431</v>
      </c>
      <c r="AW26" s="70">
        <f>I26+N26+S26+AC26+AH26+AM26</f>
        <v>12.504999999999999</v>
      </c>
      <c r="AX26" s="161">
        <f>SUM(AY26:BB26)</f>
        <v>12108.635</v>
      </c>
      <c r="AY26" s="70">
        <v>7544.6570000000002</v>
      </c>
      <c r="AZ26" s="70"/>
      <c r="BA26" s="84">
        <v>4560.8289999999997</v>
      </c>
      <c r="BB26" s="83">
        <v>3.149</v>
      </c>
      <c r="BC26" s="161">
        <f>SUM(BD26:BG26)</f>
        <v>12372.259</v>
      </c>
      <c r="BD26" s="417">
        <v>7669.5020000000004</v>
      </c>
      <c r="BE26" s="417"/>
      <c r="BF26" s="417">
        <v>4699.9979999999996</v>
      </c>
      <c r="BG26" s="418">
        <v>2.7589999999999999</v>
      </c>
      <c r="BH26" s="161">
        <f>SUM(BI26:BL26)</f>
        <v>11572.280999999999</v>
      </c>
      <c r="BI26" s="84">
        <v>6713.6570000000002</v>
      </c>
      <c r="BJ26" s="70"/>
      <c r="BK26" s="84">
        <v>4855.8069999999998</v>
      </c>
      <c r="BL26" s="83">
        <v>2.8170000000000002</v>
      </c>
      <c r="BM26" s="161">
        <f>SUM(BN26:BQ26)</f>
        <v>36053.174999999996</v>
      </c>
      <c r="BN26" s="70">
        <f>AY26+BD26+BI26</f>
        <v>21927.815999999999</v>
      </c>
      <c r="BO26" s="70">
        <f>AZ26+BE26+BJ26</f>
        <v>0</v>
      </c>
      <c r="BP26" s="70">
        <f>BA26+BF26+BK26</f>
        <v>14116.633999999998</v>
      </c>
      <c r="BQ26" s="70">
        <f>BB26+BG26+BL26</f>
        <v>8.7249999999999996</v>
      </c>
      <c r="BR26" s="161">
        <f>SUM(BS26:BV26)</f>
        <v>13280.347</v>
      </c>
      <c r="BS26" s="327">
        <v>7898.3779999999997</v>
      </c>
      <c r="BT26" s="327"/>
      <c r="BU26" s="327">
        <v>5379.5839999999998</v>
      </c>
      <c r="BV26" s="83">
        <v>2.3849999999999998</v>
      </c>
      <c r="BW26" s="36">
        <f>SUM(BX26:CA26)</f>
        <v>13066.705</v>
      </c>
      <c r="BX26" s="84">
        <v>7862.3249999999998</v>
      </c>
      <c r="BY26" s="70"/>
      <c r="BZ26" s="84">
        <v>5202.0929999999998</v>
      </c>
      <c r="CA26" s="83">
        <v>2.2869999999999999</v>
      </c>
      <c r="CB26" s="36">
        <f>SUM(CC26:CF26)</f>
        <v>14160.980000000001</v>
      </c>
      <c r="CC26" s="84">
        <v>8633.8880000000008</v>
      </c>
      <c r="CD26" s="70"/>
      <c r="CE26" s="84">
        <v>5524.9620000000004</v>
      </c>
      <c r="CF26" s="329">
        <v>2.13</v>
      </c>
      <c r="CG26" s="161">
        <f>SUM(CH26:CK26)</f>
        <v>40508.031999999999</v>
      </c>
      <c r="CH26" s="70">
        <f>BS26+BX26+CC26</f>
        <v>24394.591</v>
      </c>
      <c r="CI26" s="70">
        <f>BT26+BY26+CD26</f>
        <v>0</v>
      </c>
      <c r="CJ26" s="70">
        <f>BU26+BZ26+CE26</f>
        <v>16106.638999999999</v>
      </c>
      <c r="CK26" s="70">
        <f>BV26+CA26+CF26</f>
        <v>6.8019999999999996</v>
      </c>
      <c r="CL26" s="36">
        <f>SUM(CM26:CP26)</f>
        <v>152460.74600000001</v>
      </c>
      <c r="CM26" s="84">
        <f>F26+K26+P26+Z26+AE26+AJ26+AY26+BD26+BI26+BS26+BX26+CC26</f>
        <v>91704.010000000009</v>
      </c>
      <c r="CN26" s="84">
        <f>G26+L26+Q26+AA26+AF26+AK26+AZ26+BE26+BJ26+BT26+BY26+CD26</f>
        <v>0</v>
      </c>
      <c r="CO26" s="84">
        <f>H26+M26+R26+AB26+AG26+AL26+BA26+BF26+BK26+BU26+BZ26+CE26</f>
        <v>60728.704000000005</v>
      </c>
      <c r="CP26" s="83">
        <f>I26+N26+S26+AC26+AH26+AM26+BB26+BG26+BL26+BV26+CA26+CF26</f>
        <v>28.032</v>
      </c>
      <c r="CQ26" s="36">
        <f>SUM(CR26:CU26)</f>
        <v>149770.46100000001</v>
      </c>
      <c r="CR26" s="84">
        <v>93256.442999999999</v>
      </c>
      <c r="CS26" s="84">
        <f>L26+Q26+V26+AF26+AK26+AP26+BE26+BJ26+BO26+BY26+CD26+CN26</f>
        <v>0</v>
      </c>
      <c r="CT26" s="84">
        <v>56491.436000000002</v>
      </c>
      <c r="CU26" s="83">
        <v>22.582000000000001</v>
      </c>
      <c r="CV26" s="85"/>
      <c r="CW26" s="65"/>
      <c r="CX26" s="86"/>
      <c r="CY26" s="65"/>
      <c r="CZ26" s="65"/>
    </row>
    <row r="27" spans="1:104" s="119" customFormat="1" ht="25.5">
      <c r="A27" s="290" t="s">
        <v>63</v>
      </c>
      <c r="B27" s="28" t="s">
        <v>64</v>
      </c>
      <c r="C27" s="29" t="s">
        <v>65</v>
      </c>
      <c r="D27" s="30" t="s">
        <v>20</v>
      </c>
      <c r="E27" s="31">
        <f>SUM(F27:I27)</f>
        <v>0</v>
      </c>
      <c r="F27" s="307"/>
      <c r="G27" s="307"/>
      <c r="H27" s="307"/>
      <c r="I27" s="308"/>
      <c r="J27" s="320">
        <f>SUM(K27:N27)</f>
        <v>0</v>
      </c>
      <c r="K27" s="307"/>
      <c r="L27" s="307"/>
      <c r="M27" s="307"/>
      <c r="N27" s="308"/>
      <c r="O27" s="31">
        <f>SUM(P27:S27)</f>
        <v>0</v>
      </c>
      <c r="P27" s="67"/>
      <c r="Q27" s="67"/>
      <c r="R27" s="67"/>
      <c r="S27" s="68"/>
      <c r="T27" s="31">
        <f>SUM(U27:X27)</f>
        <v>0</v>
      </c>
      <c r="U27" s="69"/>
      <c r="V27" s="67"/>
      <c r="W27" s="67"/>
      <c r="X27" s="69"/>
      <c r="Y27" s="31">
        <f>SUM(Z27:AC27)</f>
        <v>0</v>
      </c>
      <c r="Z27" s="67"/>
      <c r="AA27" s="67"/>
      <c r="AB27" s="67"/>
      <c r="AC27" s="117"/>
      <c r="AD27" s="31">
        <f>SUM(AE27:AH27)</f>
        <v>0</v>
      </c>
      <c r="AE27" s="67"/>
      <c r="AF27" s="67"/>
      <c r="AG27" s="67"/>
      <c r="AH27" s="68"/>
      <c r="AI27" s="157">
        <f>SUM(AJ27:AM27)</f>
        <v>0</v>
      </c>
      <c r="AJ27" s="67"/>
      <c r="AK27" s="67"/>
      <c r="AL27" s="67"/>
      <c r="AM27" s="68"/>
      <c r="AN27" s="157">
        <f>SUM(AO27:AR27)</f>
        <v>0</v>
      </c>
      <c r="AO27" s="70"/>
      <c r="AP27" s="70"/>
      <c r="AQ27" s="70"/>
      <c r="AR27" s="69"/>
      <c r="AS27" s="157">
        <f>SUM(AT27:AW27)</f>
        <v>0</v>
      </c>
      <c r="AT27" s="67"/>
      <c r="AU27" s="67"/>
      <c r="AV27" s="67"/>
      <c r="AW27" s="67"/>
      <c r="AX27" s="321">
        <f>SUM(AY27:BB27)</f>
        <v>0</v>
      </c>
      <c r="AY27" s="70"/>
      <c r="AZ27" s="70"/>
      <c r="BA27" s="84"/>
      <c r="BB27" s="71"/>
      <c r="BC27" s="157">
        <f>SUM(BD27:BG27)</f>
        <v>0</v>
      </c>
      <c r="BD27" s="417"/>
      <c r="BE27" s="417"/>
      <c r="BF27" s="417"/>
      <c r="BG27" s="418"/>
      <c r="BH27" s="157">
        <f>SUM(BI27:BL27)</f>
        <v>0</v>
      </c>
      <c r="BI27" s="70"/>
      <c r="BJ27" s="70"/>
      <c r="BK27" s="70"/>
      <c r="BL27" s="71"/>
      <c r="BM27" s="157">
        <f>SUM(BN27:BQ27)</f>
        <v>0</v>
      </c>
      <c r="BN27" s="70"/>
      <c r="BO27" s="70"/>
      <c r="BP27" s="70"/>
      <c r="BQ27" s="71"/>
      <c r="BR27" s="157">
        <f>SUM(BS27:BV27)</f>
        <v>0</v>
      </c>
      <c r="BS27" s="70"/>
      <c r="BT27" s="70"/>
      <c r="BU27" s="70"/>
      <c r="BV27" s="83"/>
      <c r="BW27" s="31"/>
      <c r="BX27" s="70"/>
      <c r="BY27" s="70"/>
      <c r="BZ27" s="70"/>
      <c r="CA27" s="71"/>
      <c r="CB27" s="31"/>
      <c r="CC27" s="70"/>
      <c r="CD27" s="70"/>
      <c r="CE27" s="70"/>
      <c r="CF27" s="69"/>
      <c r="CG27" s="157">
        <f>SUM(CH27:CK27)</f>
        <v>0</v>
      </c>
      <c r="CH27" s="70"/>
      <c r="CI27" s="70"/>
      <c r="CJ27" s="70"/>
      <c r="CK27" s="71"/>
      <c r="CL27" s="31"/>
      <c r="CM27" s="70"/>
      <c r="CN27" s="70"/>
      <c r="CO27" s="70"/>
      <c r="CP27" s="71"/>
      <c r="CQ27" s="31"/>
      <c r="CR27" s="70"/>
      <c r="CS27" s="70"/>
      <c r="CT27" s="70"/>
      <c r="CU27" s="71"/>
      <c r="CV27" s="31"/>
      <c r="CW27" s="60"/>
      <c r="CX27" s="60"/>
      <c r="CY27" s="60"/>
      <c r="CZ27" s="61"/>
    </row>
    <row r="28" spans="1:104" ht="13.5" thickBot="1">
      <c r="A28" s="427" t="s">
        <v>66</v>
      </c>
      <c r="B28" s="28" t="s">
        <v>67</v>
      </c>
      <c r="C28" s="29" t="s">
        <v>68</v>
      </c>
      <c r="D28" s="30" t="s">
        <v>20</v>
      </c>
      <c r="E28" s="120"/>
      <c r="F28" s="351">
        <f>F20-F21-F25-F26-F27-G11-H11-I11</f>
        <v>49.365999999994528</v>
      </c>
      <c r="G28" s="351">
        <f>G20-G21-G23-G25-G26-G27-H12-I12</f>
        <v>0</v>
      </c>
      <c r="H28" s="351">
        <f>H20-H21-H23-H25-H26-H27-I13</f>
        <v>295.33900000000062</v>
      </c>
      <c r="I28" s="352">
        <f>I20-I21-I23-I25-I26-I27</f>
        <v>-3.5527136788005009E-14</v>
      </c>
      <c r="J28" s="353"/>
      <c r="K28" s="351">
        <f>K20-K21-K25-K26-K27-L11-M11-N11</f>
        <v>0</v>
      </c>
      <c r="L28" s="351">
        <f>L20-L21-L23-L25-L26-L27-M12-N12</f>
        <v>0</v>
      </c>
      <c r="M28" s="351">
        <f>M20-M21-M23-M25-M26-M27-N13</f>
        <v>5.2864379540551454E-12</v>
      </c>
      <c r="N28" s="352">
        <f>N20-N21-N23-N25-N26-N27</f>
        <v>5.1070259132757201E-15</v>
      </c>
      <c r="O28" s="120"/>
      <c r="P28" s="121">
        <f>P20-P21-P25-P26-P27-Q11-R11-S11</f>
        <v>3.637978807091713E-12</v>
      </c>
      <c r="Q28" s="121">
        <f>Q20-Q21-Q23-Q25-Q26-Q27-R12-S12</f>
        <v>0</v>
      </c>
      <c r="R28" s="121">
        <f>R20-R21-R23-R25-R26-R27-S13</f>
        <v>-1.1368683772161603E-12</v>
      </c>
      <c r="S28" s="122">
        <f>S20-S21-S23-S25-S26-S27</f>
        <v>-3.0420110874729289E-14</v>
      </c>
      <c r="T28" s="120"/>
      <c r="U28" s="121">
        <f>U20-U21-U25-U26-U27-V11-W11-X11</f>
        <v>49.365999999994528</v>
      </c>
      <c r="V28" s="121">
        <f>V20-V21-V23-V25-V26-V27-W12-X12</f>
        <v>0</v>
      </c>
      <c r="W28" s="121">
        <f>W20-W21-W23-W25-W26-W27-X13</f>
        <v>295.33899999999289</v>
      </c>
      <c r="X28" s="122">
        <f>X20-X21-X23-X25-X26-X27</f>
        <v>5.3290705182007514E-14</v>
      </c>
      <c r="Y28" s="120"/>
      <c r="Z28" s="121">
        <f>Z20-Z21-Z25-Z26-Z27-AA11-AB11-AC11</f>
        <v>0</v>
      </c>
      <c r="AA28" s="121">
        <f>AA20-AA21-AA23-AA25-AA26-AA27-AB12-AC12</f>
        <v>0</v>
      </c>
      <c r="AB28" s="123">
        <f>AB20-AB21-AB23-AB25-AB26-AB27-AC13</f>
        <v>5.5138116294983774E-12</v>
      </c>
      <c r="AC28" s="428">
        <f>AC20-AC21-AC23-AC25-AC26-AC27</f>
        <v>3.9968028886505635E-15</v>
      </c>
      <c r="AD28" s="120"/>
      <c r="AE28" s="121">
        <f>AE20-AE21-AE25-AE26-AE27-AF11-AG11-AH11</f>
        <v>0</v>
      </c>
      <c r="AF28" s="121">
        <f>AF20-AF21-AF23-AF25-AF26-AF27-AG12-AH12</f>
        <v>0</v>
      </c>
      <c r="AG28" s="121">
        <f>AG20-AG21-AG23-AG25-AG26-AG27-AH13</f>
        <v>-6.8212102632969618E-13</v>
      </c>
      <c r="AH28" s="122">
        <f>AH20-AH21-AH23-AH25-AH26-AH27</f>
        <v>-2.5313084961453569E-14</v>
      </c>
      <c r="AI28" s="120"/>
      <c r="AJ28" s="121">
        <f>AJ20-AJ21-AJ25-AJ26-AJ27-AK11-AL11-AM11</f>
        <v>0</v>
      </c>
      <c r="AK28" s="121">
        <f>AK20-AK21-AK23-AK25-AK26-AK27-AL12-AM12</f>
        <v>0</v>
      </c>
      <c r="AL28" s="121">
        <f>AL20-AL21-AL23-AL25-AL26-AL27-AM13</f>
        <v>3.922195901395753E-12</v>
      </c>
      <c r="AM28" s="122">
        <f>AM20-AM21-AM23-AM25-AM26-AM27</f>
        <v>2.0872192862952943E-14</v>
      </c>
      <c r="AN28" s="120"/>
      <c r="AO28" s="121">
        <f>AO20-AO21-AO25-AO26-AO27-AP11-AQ11-AR11</f>
        <v>0</v>
      </c>
      <c r="AP28" s="123">
        <f>AP20-AP21-AP23-AP25-AP26-AP27-AQ12-AR12</f>
        <v>0</v>
      </c>
      <c r="AQ28" s="121">
        <f>AQ20-AQ21-AQ23-AQ25-AQ26-AQ27-AR13</f>
        <v>1.1368683772161603E-11</v>
      </c>
      <c r="AR28" s="122">
        <f>AR20-AR21-AR23-AR25-AR26-AR27</f>
        <v>-5.6843418860808015E-14</v>
      </c>
      <c r="AS28" s="120"/>
      <c r="AT28" s="121">
        <f>AT20-AT21-AT25-AT26-AT27-AU11-AV11-AW11</f>
        <v>49.36600000000908</v>
      </c>
      <c r="AU28" s="123">
        <f>AU20-AU21-AU23-AU25-AU26-AU27-AV12-AW12</f>
        <v>0</v>
      </c>
      <c r="AV28" s="121">
        <f>AV20-AV21-AV23-AV25-AV26-AV27-AW13</f>
        <v>295.33899999997539</v>
      </c>
      <c r="AW28" s="122">
        <f>AW20-AW21-AW23-AW25-AW26-AW27</f>
        <v>-3.4461322684364859E-13</v>
      </c>
      <c r="AX28" s="120"/>
      <c r="AY28" s="121">
        <f>AY20-AY21-AY25-AY26-AY27-AZ11-BA11-BB11</f>
        <v>3.637978807091713E-12</v>
      </c>
      <c r="AZ28" s="123">
        <f>AZ20-AZ21-AZ23-AZ25-AZ26-AZ27-BA12-BB12</f>
        <v>0</v>
      </c>
      <c r="BA28" s="121">
        <f>BA20-BA21-BA23-BA25-BA26-BA27-BB13</f>
        <v>-4.6611603465862572E-12</v>
      </c>
      <c r="BB28" s="122">
        <f>BB20-BB21-BB23-BB25-BB26-BB27</f>
        <v>8.8817841970012523E-16</v>
      </c>
      <c r="BC28" s="120"/>
      <c r="BD28" s="125">
        <f>BD20-BD21-BD25-BD26-BD27-BE11-BF11-BG11</f>
        <v>0</v>
      </c>
      <c r="BE28" s="125">
        <f>BE20-BE21-BE23-BE25-BE26-BE27-BF12-BG12</f>
        <v>0</v>
      </c>
      <c r="BF28" s="125">
        <f>BF20-BF21-BF23-BF25-BF26-BF27-BG13</f>
        <v>6.2527760746888816E-13</v>
      </c>
      <c r="BG28" s="218">
        <f>BG20-BG21-BG23-BG25-BG26-BG27</f>
        <v>-4.2188474935755949E-14</v>
      </c>
      <c r="BH28" s="120"/>
      <c r="BI28" s="121">
        <f>BI20-BI21-BI25-BI26-BI27-BJ11-BK11-BL11</f>
        <v>0</v>
      </c>
      <c r="BJ28" s="123">
        <f>BJ20-BJ21-BJ23-BJ25-BJ26-BJ27-BK12-BL12</f>
        <v>0</v>
      </c>
      <c r="BK28" s="121">
        <f>BK20-BK21-BK23-BK25-BK26-BK27-BL13</f>
        <v>-1.0231815394945443E-12</v>
      </c>
      <c r="BL28" s="122">
        <f>BL20-BL21-BL23-BL25-BL26-BL27</f>
        <v>6.3948846218409017E-14</v>
      </c>
      <c r="BM28" s="120"/>
      <c r="BN28" s="121">
        <f>BN20-BN21-BN25-BN26-BN27-BO11-BP11-BQ11</f>
        <v>0</v>
      </c>
      <c r="BO28" s="123">
        <f>BO20-BO21-BO23-BO25-BO26-BO27-BP12-BQ12</f>
        <v>0</v>
      </c>
      <c r="BP28" s="121">
        <f>BP20-BP21-BP23-BP25-BP26-BP27-BQ13</f>
        <v>-14640.967999999993</v>
      </c>
      <c r="BQ28" s="122">
        <f>BQ20-BQ21-BQ23-BQ25-BQ26-BQ27</f>
        <v>-203.31499999999991</v>
      </c>
      <c r="BR28" s="120"/>
      <c r="BS28" s="121">
        <f>BS20-BS21-BS25-BS26-BS27-BT11-BU11-BV11</f>
        <v>-3.637978807091713E-12</v>
      </c>
      <c r="BT28" s="123">
        <f>BT20-BT21-BT23-BT25-BT26-BT27-BU12-BV12</f>
        <v>0</v>
      </c>
      <c r="BU28" s="124">
        <f>BU20-BU21-BU23-BU25-BU26-BU27-BV13</f>
        <v>-9.6633812063373625E-13</v>
      </c>
      <c r="BV28" s="429">
        <f>BV20-BV21-BV23-BV25-BV26-BV27</f>
        <v>-8.8817841970012523E-15</v>
      </c>
      <c r="BW28" s="120"/>
      <c r="BX28" s="121">
        <f>BX20-BX21-BX25-BX26-BX27-BY11-BZ11-CA11</f>
        <v>311.28167925624075</v>
      </c>
      <c r="BY28" s="123">
        <f>BY20-BY21-BY23-BY25-BY26-BY27-BZ12-CA12</f>
        <v>0</v>
      </c>
      <c r="BZ28" s="121">
        <f>BZ20-BZ21-BZ23-BZ25-BZ26-BZ27-CA13</f>
        <v>16.808970118913862</v>
      </c>
      <c r="CA28" s="122">
        <f>CA20-CA21-CA23-CA25-CA26-CA27</f>
        <v>3.4350624843205502E-2</v>
      </c>
      <c r="CB28" s="120"/>
      <c r="CC28" s="121">
        <f>CC20-CC21-CC25-CC26-CC27-CD11-CE11-CF11</f>
        <v>0</v>
      </c>
      <c r="CD28" s="123">
        <f>CD20-CD21-CD23-CD25-CD26-CD27-CE12-CF12</f>
        <v>0</v>
      </c>
      <c r="CE28" s="121">
        <f>CE20-CE21-CE23-CE25-CE26-CE27-CF13</f>
        <v>-2.0463630789890885E-12</v>
      </c>
      <c r="CF28" s="354">
        <f>CF20-CF21-CF23-CF25-CF26-CF27</f>
        <v>-4.4408920985006262E-15</v>
      </c>
      <c r="CG28" s="120"/>
      <c r="CH28" s="121">
        <f>CH20-CH21-CH25-CH26-CH27-CI11-CJ11-CK11</f>
        <v>311.28167925623711</v>
      </c>
      <c r="CI28" s="123">
        <f>CI20-CI21-CI23-CI25-CI26-CI27-CJ12-CK12</f>
        <v>0</v>
      </c>
      <c r="CJ28" s="121">
        <f>CJ20-CJ21-CJ23-CJ25-CJ26-CJ27-CK13</f>
        <v>16.80897011891534</v>
      </c>
      <c r="CK28" s="122">
        <f>CK20-CK21-CK23-CK25-CK26-CK27</f>
        <v>3.4350624843135336E-2</v>
      </c>
      <c r="CL28" s="120"/>
      <c r="CM28" s="188">
        <f>CM20-CM21-CM25-CM26-CM27-CN11-CO11-CP11</f>
        <v>49.366000000038184</v>
      </c>
      <c r="CN28" s="123">
        <f>CN20-CN21-CN23-CN25-CN26-CN27-CO12-CP12</f>
        <v>0</v>
      </c>
      <c r="CO28" s="188">
        <f>CO20-CO21-CO23-CO25-CO26-CO27-CP13</f>
        <v>295.33900000002541</v>
      </c>
      <c r="CP28" s="122">
        <f>CP20-CP21-CP23-CP25-CP26-CP27</f>
        <v>-7.567280135845067E-13</v>
      </c>
      <c r="CQ28" s="120"/>
      <c r="CR28" s="121">
        <f>CR20-CR21-CR25-CR26-CR27-CS11-CT11-CU11</f>
        <v>0</v>
      </c>
      <c r="CS28" s="123">
        <f>CS20-CS21-CS23-CS25-CS26-CS27-CT12-CU12</f>
        <v>0</v>
      </c>
      <c r="CT28" s="121">
        <f>CT20-CT21-CT23-CT25-CT26-CT27-CU13</f>
        <v>-1.6370904631912708E-11</v>
      </c>
      <c r="CU28" s="122">
        <f>CU20-CU21-CU23-CU25-CU26-CU27</f>
        <v>3.3395508580724709E-13</v>
      </c>
      <c r="CV28" s="120"/>
      <c r="CW28" s="125"/>
      <c r="CX28" s="125"/>
      <c r="CY28" s="129"/>
      <c r="CZ28" s="130"/>
    </row>
    <row r="29" spans="1:104">
      <c r="E29" s="355">
        <f>E17+E21</f>
        <v>32911.942999999999</v>
      </c>
      <c r="J29" s="355">
        <f>J17+J21</f>
        <v>30352.321</v>
      </c>
      <c r="O29" s="355">
        <f>O17+O21</f>
        <v>32346.103999999999</v>
      </c>
      <c r="T29" s="355">
        <f>T17+T21</f>
        <v>95610.368000000002</v>
      </c>
      <c r="Y29" s="355">
        <f>Y17+Y21</f>
        <v>29381.589</v>
      </c>
      <c r="AD29" s="355">
        <f>AD17+AD21</f>
        <v>28300.445</v>
      </c>
      <c r="AI29" s="355">
        <f>AI17+AI21</f>
        <v>28051.608999999997</v>
      </c>
      <c r="AN29" s="356">
        <f>AI29+AD29+Y29</f>
        <v>85733.642999999996</v>
      </c>
      <c r="AS29" s="356">
        <f>AN29+AI29+AD29</f>
        <v>142085.69699999999</v>
      </c>
      <c r="AX29" s="355">
        <f>AX17+AX21</f>
        <v>28941.415000000001</v>
      </c>
      <c r="BC29" s="355">
        <f>BC17+BC21</f>
        <v>25557.305000000004</v>
      </c>
      <c r="BH29" s="355">
        <f>BH17+BH21</f>
        <v>26043.637999999999</v>
      </c>
      <c r="BM29" s="356">
        <f>BH29+BC29+AX29</f>
        <v>80542.358000000007</v>
      </c>
      <c r="BR29" s="355">
        <f>BR17+BR21</f>
        <v>29284.991999999998</v>
      </c>
      <c r="BW29" s="355">
        <f>BW17+BW21</f>
        <v>29173.101999999999</v>
      </c>
      <c r="CB29" s="355">
        <f>CB17+CB21</f>
        <v>31676.475000000002</v>
      </c>
      <c r="CG29" s="356">
        <f>CB29+BW29+BR29</f>
        <v>90134.569000000003</v>
      </c>
      <c r="CL29" s="355">
        <f>CL17+CL21</f>
        <v>352249.06299999997</v>
      </c>
      <c r="CQ29" s="355">
        <f>CQ17+CQ21</f>
        <v>365038.42800000001</v>
      </c>
    </row>
    <row r="30" spans="1:104" s="131" customFormat="1">
      <c r="B30" s="132"/>
      <c r="C30" s="132"/>
      <c r="D30" s="132"/>
    </row>
    <row r="31" spans="1:104" s="131" customFormat="1">
      <c r="B31" s="132"/>
      <c r="C31" s="132"/>
      <c r="D31" s="132"/>
    </row>
    <row r="32" spans="1:104" s="131" customFormat="1">
      <c r="B32" s="132"/>
      <c r="C32" s="132"/>
      <c r="D32" s="132"/>
    </row>
    <row r="33" spans="2:4" s="131" customFormat="1">
      <c r="B33" s="132"/>
      <c r="C33" s="132"/>
      <c r="D33" s="132"/>
    </row>
    <row r="34" spans="2:4" s="131" customFormat="1">
      <c r="B34" s="132"/>
      <c r="C34" s="132"/>
      <c r="D34" s="132"/>
    </row>
    <row r="35" spans="2:4" s="131" customFormat="1">
      <c r="B35" s="132"/>
      <c r="C35" s="132"/>
      <c r="D35" s="132"/>
    </row>
    <row r="36" spans="2:4" s="131" customFormat="1">
      <c r="B36" s="132"/>
      <c r="C36" s="132"/>
      <c r="D36" s="132"/>
    </row>
    <row r="37" spans="2:4" s="131" customFormat="1">
      <c r="B37" s="132"/>
      <c r="C37" s="132"/>
      <c r="D37" s="132"/>
    </row>
    <row r="38" spans="2:4" s="131" customFormat="1">
      <c r="B38" s="132"/>
      <c r="C38" s="132"/>
      <c r="D38" s="132"/>
    </row>
    <row r="39" spans="2:4" s="131" customFormat="1">
      <c r="B39" s="132"/>
      <c r="C39" s="132"/>
      <c r="D39" s="132"/>
    </row>
    <row r="40" spans="2:4" s="131" customFormat="1">
      <c r="B40" s="132"/>
      <c r="C40" s="132"/>
      <c r="D40" s="132"/>
    </row>
    <row r="41" spans="2:4" s="131" customFormat="1">
      <c r="B41" s="132"/>
      <c r="C41" s="132"/>
      <c r="D41" s="132"/>
    </row>
    <row r="42" spans="2:4" s="131" customFormat="1">
      <c r="B42" s="132"/>
      <c r="C42" s="132"/>
      <c r="D42" s="132"/>
    </row>
    <row r="43" spans="2:4" s="131" customFormat="1">
      <c r="B43" s="132"/>
      <c r="C43" s="132"/>
      <c r="D43" s="132"/>
    </row>
    <row r="44" spans="2:4" s="131" customFormat="1">
      <c r="B44" s="132"/>
      <c r="C44" s="132"/>
      <c r="D44" s="132"/>
    </row>
    <row r="45" spans="2:4" s="131" customFormat="1">
      <c r="B45" s="132"/>
      <c r="C45" s="132"/>
      <c r="D45" s="132"/>
    </row>
    <row r="46" spans="2:4" s="131" customFormat="1">
      <c r="B46" s="132"/>
      <c r="C46" s="132"/>
      <c r="D46" s="132"/>
    </row>
    <row r="47" spans="2:4" s="131" customFormat="1">
      <c r="B47" s="132"/>
      <c r="C47" s="132"/>
      <c r="D47" s="132"/>
    </row>
    <row r="48" spans="2:4" s="131" customFormat="1">
      <c r="B48" s="132"/>
      <c r="C48" s="132"/>
      <c r="D48" s="132"/>
    </row>
    <row r="49" spans="2:4" s="131" customFormat="1">
      <c r="B49" s="132"/>
      <c r="C49" s="132"/>
      <c r="D49" s="132"/>
    </row>
    <row r="50" spans="2:4" s="131" customFormat="1">
      <c r="B50" s="132"/>
      <c r="C50" s="132"/>
      <c r="D50" s="132"/>
    </row>
    <row r="51" spans="2:4" s="131" customFormat="1">
      <c r="B51" s="132"/>
      <c r="C51" s="132"/>
      <c r="D51" s="132"/>
    </row>
    <row r="52" spans="2:4" s="131" customFormat="1">
      <c r="B52" s="132"/>
      <c r="C52" s="132"/>
      <c r="D52" s="132"/>
    </row>
    <row r="53" spans="2:4" s="131" customFormat="1">
      <c r="B53" s="132"/>
      <c r="C53" s="132"/>
      <c r="D53" s="132"/>
    </row>
    <row r="54" spans="2:4" s="131" customFormat="1">
      <c r="B54" s="132"/>
      <c r="C54" s="132"/>
      <c r="D54" s="132"/>
    </row>
    <row r="55" spans="2:4" s="131" customFormat="1">
      <c r="B55" s="132"/>
      <c r="C55" s="132"/>
      <c r="D55" s="132"/>
    </row>
    <row r="56" spans="2:4" s="131" customFormat="1">
      <c r="B56" s="132"/>
      <c r="C56" s="132"/>
      <c r="D56" s="132"/>
    </row>
    <row r="57" spans="2:4" s="131" customFormat="1">
      <c r="B57" s="132"/>
      <c r="C57" s="132"/>
      <c r="D57" s="132"/>
    </row>
    <row r="58" spans="2:4" s="131" customFormat="1">
      <c r="B58" s="132"/>
      <c r="C58" s="132"/>
      <c r="D58" s="132"/>
    </row>
    <row r="59" spans="2:4" s="131" customFormat="1">
      <c r="B59" s="132"/>
      <c r="C59" s="132"/>
      <c r="D59" s="132"/>
    </row>
    <row r="60" spans="2:4" s="131" customFormat="1">
      <c r="B60" s="132"/>
      <c r="C60" s="132"/>
      <c r="D60" s="132"/>
    </row>
    <row r="61" spans="2:4" s="131" customFormat="1">
      <c r="B61" s="132"/>
      <c r="C61" s="132"/>
      <c r="D61" s="132"/>
    </row>
    <row r="62" spans="2:4" s="131" customFormat="1">
      <c r="B62" s="132"/>
      <c r="C62" s="132"/>
      <c r="D62" s="132"/>
    </row>
    <row r="63" spans="2:4" s="131" customFormat="1">
      <c r="B63" s="132"/>
      <c r="C63" s="132"/>
      <c r="D63" s="132"/>
    </row>
    <row r="64" spans="2:4" s="131" customFormat="1">
      <c r="B64" s="132"/>
      <c r="C64" s="132"/>
      <c r="D64" s="132"/>
    </row>
    <row r="65" spans="2:4" s="131" customFormat="1">
      <c r="B65" s="132"/>
      <c r="C65" s="132"/>
      <c r="D65" s="132"/>
    </row>
    <row r="66" spans="2:4" s="131" customFormat="1">
      <c r="B66" s="132"/>
      <c r="C66" s="132"/>
      <c r="D66" s="132"/>
    </row>
    <row r="67" spans="2:4" s="131" customFormat="1">
      <c r="B67" s="132"/>
      <c r="C67" s="132"/>
      <c r="D67" s="132"/>
    </row>
    <row r="68" spans="2:4" s="131" customFormat="1">
      <c r="B68" s="132"/>
      <c r="C68" s="132"/>
      <c r="D68" s="132"/>
    </row>
    <row r="69" spans="2:4" s="131" customFormat="1">
      <c r="B69" s="132"/>
      <c r="C69" s="132"/>
      <c r="D69" s="132"/>
    </row>
    <row r="70" spans="2:4" s="131" customFormat="1">
      <c r="B70" s="132"/>
      <c r="C70" s="132"/>
      <c r="D70" s="132"/>
    </row>
    <row r="71" spans="2:4" s="131" customFormat="1">
      <c r="B71" s="132"/>
      <c r="C71" s="132"/>
      <c r="D71" s="132"/>
    </row>
    <row r="72" spans="2:4" s="131" customFormat="1">
      <c r="B72" s="132"/>
      <c r="C72" s="132"/>
      <c r="D72" s="132"/>
    </row>
    <row r="73" spans="2:4" s="131" customFormat="1">
      <c r="B73" s="132"/>
      <c r="C73" s="132"/>
      <c r="D73" s="132"/>
    </row>
  </sheetData>
  <mergeCells count="14">
    <mergeCell ref="CG4:CK4"/>
    <mergeCell ref="Y4:AC4"/>
    <mergeCell ref="AI4:AM4"/>
    <mergeCell ref="AN4:AR4"/>
    <mergeCell ref="AS4:AU4"/>
    <mergeCell ref="BM4:BQ4"/>
    <mergeCell ref="A2:AC2"/>
    <mergeCell ref="A4:A5"/>
    <mergeCell ref="B4:B5"/>
    <mergeCell ref="C4:C5"/>
    <mergeCell ref="D4:D5"/>
    <mergeCell ref="E4:I4"/>
    <mergeCell ref="J4:N4"/>
    <mergeCell ref="O4:S4"/>
  </mergeCells>
  <dataValidations count="1">
    <dataValidation type="decimal" allowBlank="1" showInputMessage="1" showErrorMessage="1" error="Ввведеное значение неверно" sqref="CH23:CK27 AJ10:AM16 CG29 BN23:BQ27 AO19:AR21 BI19:BL19 AE21:AH21 AE19:AH19 CH19:CK21 AE23:AH27 Z23:AC27 Z21:AC21 Z19:AC19 Z10:AC16 U10:X17 K19:N19 K10:N16 K21:N21 F10:I16 U23:X27 K23:N27 F23:I27 F21:I21 F19:I19 P10:S16 P19:S19 AJ21:AM21 AJ19:AM19 AE10:AH16 U19:X19 AT23:AW27 P21:S21 AT19:AW21 AJ23:AM27 U21:X21 BD21:BG21 AY19:BB19 AO10:AR17 AY23:BB27 AY21:BB21 BD23:BG27 BD10:BG16 AO23:AR27 AN29 BD19:BG19 AS29 CC23:CF27 P23:S27 BI10:BL16 BI23:BL27 BI21:BL21 BX23:CA27 BX21:CA21 BX19:CA19 BS19:BV19 BS21:BV21 BS23:BV27 BS10:BV16 BX10:CA16 CC19:CF19 CC10:CF16 CC21:CF21 AT10:AW17 AY10:BB16 BN10:BQ17 BN19:BQ21 BM29 CH10:CK17 CW21:CZ21 CR21:CU21 CR19:CU19 CR23:CU27 CR10:CU16 CW19:CZ19 CW23:CZ27 CW10:CZ16 CM23:CP27 CM19:CP19 CM10:CP16 CM21:CP21">
      <formula1>-1000000000000000</formula1>
      <formula2>1000000000000000</formula2>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BH67"/>
  <sheetViews>
    <sheetView view="pageBreakPreview" topLeftCell="A2" zoomScale="60" workbookViewId="0">
      <selection activeCell="A2" sqref="A2:AJ2"/>
    </sheetView>
  </sheetViews>
  <sheetFormatPr defaultRowHeight="12.75"/>
  <cols>
    <col min="1" max="4" width="10.140625" customWidth="1"/>
    <col min="5" max="5" width="12.42578125" customWidth="1"/>
    <col min="6" max="6" width="14" customWidth="1"/>
    <col min="7" max="7" width="11.85546875" customWidth="1"/>
    <col min="8" max="14" width="10.140625" customWidth="1"/>
    <col min="15" max="15" width="11.5703125" customWidth="1"/>
    <col min="16" max="36" width="10.140625" customWidth="1"/>
    <col min="53" max="53" width="11.5703125" customWidth="1"/>
    <col min="55" max="55" width="10.140625" bestFit="1" customWidth="1"/>
    <col min="56" max="56" width="12.140625" customWidth="1"/>
    <col min="57" max="57" width="11.5703125" hidden="1" customWidth="1"/>
    <col min="58" max="58" width="0" hidden="1" customWidth="1"/>
    <col min="59" max="59" width="10.140625" hidden="1" customWidth="1"/>
    <col min="60" max="60" width="11.42578125" hidden="1" customWidth="1"/>
  </cols>
  <sheetData>
    <row r="1" spans="1:60" hidden="1">
      <c r="A1" s="1" t="e">
        <f>[3]Справочники!E13</f>
        <v>#REF!</v>
      </c>
      <c r="B1" s="2" t="e">
        <f>[3]Справочники!D21</f>
        <v>#REF!</v>
      </c>
      <c r="L1" s="5"/>
      <c r="M1" s="5"/>
      <c r="N1" s="5"/>
      <c r="O1" s="5"/>
      <c r="P1" s="5"/>
      <c r="Q1" s="5"/>
      <c r="R1" s="5"/>
      <c r="S1" s="5"/>
      <c r="T1" s="5"/>
      <c r="U1" s="5"/>
      <c r="V1" s="5"/>
      <c r="W1" s="5"/>
      <c r="X1" s="5"/>
      <c r="Y1" s="5"/>
      <c r="Z1" s="5"/>
      <c r="AA1" s="5"/>
      <c r="AB1" s="5"/>
      <c r="AC1" s="5"/>
      <c r="AD1" s="5"/>
      <c r="AE1" s="5"/>
      <c r="AF1" s="5"/>
      <c r="AG1" s="5"/>
    </row>
    <row r="2" spans="1:60" ht="25.5" customHeight="1">
      <c r="A2" s="497" t="s">
        <v>153</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row>
    <row r="3" spans="1:60" ht="13.5" thickBot="1"/>
    <row r="4" spans="1:60" ht="38.25" customHeight="1">
      <c r="A4" s="505" t="s">
        <v>134</v>
      </c>
      <c r="B4" s="492" t="s">
        <v>4</v>
      </c>
      <c r="C4" s="435"/>
      <c r="D4" s="513" t="s">
        <v>210</v>
      </c>
      <c r="E4" s="500">
        <v>41275</v>
      </c>
      <c r="F4" s="492"/>
      <c r="G4" s="492"/>
      <c r="H4" s="493"/>
      <c r="I4" s="500">
        <v>41306</v>
      </c>
      <c r="J4" s="492"/>
      <c r="K4" s="492"/>
      <c r="L4" s="513"/>
      <c r="M4" s="515">
        <v>41334</v>
      </c>
      <c r="N4" s="502"/>
      <c r="O4" s="502"/>
      <c r="P4" s="504"/>
      <c r="Q4" s="503">
        <v>41365</v>
      </c>
      <c r="R4" s="502"/>
      <c r="S4" s="502"/>
      <c r="T4" s="504"/>
      <c r="U4" s="515">
        <v>41395</v>
      </c>
      <c r="V4" s="502"/>
      <c r="W4" s="502"/>
      <c r="X4" s="504"/>
      <c r="Y4" s="515">
        <v>41426</v>
      </c>
      <c r="Z4" s="502"/>
      <c r="AA4" s="502"/>
      <c r="AB4" s="504"/>
      <c r="AC4" s="515">
        <v>41456</v>
      </c>
      <c r="AD4" s="502"/>
      <c r="AE4" s="502"/>
      <c r="AF4" s="504"/>
      <c r="AG4" s="515">
        <v>41487</v>
      </c>
      <c r="AH4" s="502"/>
      <c r="AI4" s="502"/>
      <c r="AJ4" s="504"/>
      <c r="AK4" s="515">
        <v>41518</v>
      </c>
      <c r="AL4" s="502"/>
      <c r="AM4" s="502"/>
      <c r="AN4" s="504"/>
      <c r="AO4" s="515">
        <v>41548</v>
      </c>
      <c r="AP4" s="502"/>
      <c r="AQ4" s="502"/>
      <c r="AR4" s="502"/>
      <c r="AS4" s="515">
        <v>41579</v>
      </c>
      <c r="AT4" s="502"/>
      <c r="AU4" s="502"/>
      <c r="AV4" s="504"/>
      <c r="AW4" s="515">
        <v>41609</v>
      </c>
      <c r="AX4" s="502"/>
      <c r="AY4" s="502"/>
      <c r="AZ4" s="504"/>
      <c r="BA4" s="503" t="s">
        <v>211</v>
      </c>
      <c r="BB4" s="502"/>
      <c r="BC4" s="502"/>
      <c r="BD4" s="504"/>
      <c r="BE4" s="503" t="s">
        <v>213</v>
      </c>
      <c r="BF4" s="502"/>
      <c r="BG4" s="502"/>
      <c r="BH4" s="504"/>
    </row>
    <row r="5" spans="1:60">
      <c r="A5" s="506"/>
      <c r="B5" s="507"/>
      <c r="C5" s="437"/>
      <c r="D5" s="514"/>
      <c r="E5" s="434" t="s">
        <v>13</v>
      </c>
      <c r="F5" s="437" t="s">
        <v>14</v>
      </c>
      <c r="G5" s="437" t="s">
        <v>15</v>
      </c>
      <c r="H5" s="21" t="s">
        <v>16</v>
      </c>
      <c r="I5" s="434" t="s">
        <v>13</v>
      </c>
      <c r="J5" s="437" t="s">
        <v>14</v>
      </c>
      <c r="K5" s="437" t="s">
        <v>15</v>
      </c>
      <c r="L5" s="411" t="s">
        <v>16</v>
      </c>
      <c r="M5" s="282" t="s">
        <v>13</v>
      </c>
      <c r="N5" s="23" t="s">
        <v>14</v>
      </c>
      <c r="O5" s="23" t="s">
        <v>15</v>
      </c>
      <c r="P5" s="283" t="s">
        <v>16</v>
      </c>
      <c r="Q5" s="434" t="s">
        <v>13</v>
      </c>
      <c r="R5" s="437" t="s">
        <v>14</v>
      </c>
      <c r="S5" s="437" t="s">
        <v>15</v>
      </c>
      <c r="T5" s="21" t="s">
        <v>16</v>
      </c>
      <c r="U5" s="434" t="s">
        <v>13</v>
      </c>
      <c r="V5" s="437" t="s">
        <v>14</v>
      </c>
      <c r="W5" s="437" t="s">
        <v>15</v>
      </c>
      <c r="X5" s="21" t="s">
        <v>16</v>
      </c>
      <c r="Y5" s="434" t="s">
        <v>13</v>
      </c>
      <c r="Z5" s="437" t="s">
        <v>14</v>
      </c>
      <c r="AA5" s="437" t="s">
        <v>15</v>
      </c>
      <c r="AB5" s="21" t="s">
        <v>16</v>
      </c>
      <c r="AC5" s="434" t="s">
        <v>13</v>
      </c>
      <c r="AD5" s="437" t="s">
        <v>14</v>
      </c>
      <c r="AE5" s="437" t="s">
        <v>15</v>
      </c>
      <c r="AF5" s="21" t="s">
        <v>16</v>
      </c>
      <c r="AG5" s="434" t="s">
        <v>13</v>
      </c>
      <c r="AH5" s="437" t="s">
        <v>14</v>
      </c>
      <c r="AI5" s="437" t="s">
        <v>15</v>
      </c>
      <c r="AJ5" s="21" t="s">
        <v>16</v>
      </c>
      <c r="AK5" s="434" t="s">
        <v>13</v>
      </c>
      <c r="AL5" s="437" t="s">
        <v>14</v>
      </c>
      <c r="AM5" s="437" t="s">
        <v>15</v>
      </c>
      <c r="AN5" s="21" t="s">
        <v>16</v>
      </c>
      <c r="AO5" s="434" t="s">
        <v>13</v>
      </c>
      <c r="AP5" s="437" t="s">
        <v>14</v>
      </c>
      <c r="AQ5" s="437" t="s">
        <v>15</v>
      </c>
      <c r="AR5" s="411" t="s">
        <v>16</v>
      </c>
      <c r="AS5" s="434" t="s">
        <v>13</v>
      </c>
      <c r="AT5" s="437" t="s">
        <v>14</v>
      </c>
      <c r="AU5" s="437" t="s">
        <v>15</v>
      </c>
      <c r="AV5" s="21" t="s">
        <v>16</v>
      </c>
      <c r="AW5" s="434" t="s">
        <v>13</v>
      </c>
      <c r="AX5" s="437" t="s">
        <v>14</v>
      </c>
      <c r="AY5" s="437" t="s">
        <v>15</v>
      </c>
      <c r="AZ5" s="21" t="s">
        <v>16</v>
      </c>
      <c r="BA5" s="434" t="s">
        <v>13</v>
      </c>
      <c r="BB5" s="437" t="s">
        <v>14</v>
      </c>
      <c r="BC5" s="437" t="s">
        <v>15</v>
      </c>
      <c r="BD5" s="21" t="s">
        <v>16</v>
      </c>
      <c r="BE5" s="434" t="s">
        <v>13</v>
      </c>
      <c r="BF5" s="437" t="s">
        <v>14</v>
      </c>
      <c r="BG5" s="437" t="s">
        <v>15</v>
      </c>
      <c r="BH5" s="21" t="s">
        <v>16</v>
      </c>
    </row>
    <row r="6" spans="1:60" ht="11.25" hidden="1" customHeight="1">
      <c r="A6" s="434"/>
      <c r="B6" s="437"/>
      <c r="C6" s="437"/>
      <c r="D6" s="361"/>
      <c r="E6" s="434">
        <v>2007</v>
      </c>
      <c r="F6" s="437">
        <v>2007</v>
      </c>
      <c r="G6" s="437">
        <v>2007</v>
      </c>
      <c r="H6" s="21">
        <v>2007</v>
      </c>
      <c r="I6" s="434">
        <v>2008</v>
      </c>
      <c r="J6" s="437">
        <v>2008</v>
      </c>
      <c r="K6" s="437">
        <v>2008</v>
      </c>
      <c r="L6" s="411">
        <v>2008</v>
      </c>
      <c r="M6" s="25"/>
      <c r="N6" s="26"/>
      <c r="O6" s="26"/>
      <c r="P6" s="26"/>
      <c r="Q6" s="25"/>
      <c r="R6" s="26"/>
      <c r="S6" s="26"/>
      <c r="T6" s="27"/>
      <c r="U6" s="25"/>
      <c r="V6" s="26"/>
      <c r="W6" s="26"/>
      <c r="X6" s="27"/>
      <c r="Y6" s="25"/>
      <c r="Z6" s="26"/>
      <c r="AA6" s="26"/>
      <c r="AB6" s="27"/>
      <c r="AC6" s="25"/>
      <c r="AD6" s="26"/>
      <c r="AE6" s="26"/>
      <c r="AF6" s="27"/>
      <c r="AG6" s="25"/>
      <c r="AH6" s="26"/>
      <c r="AI6" s="26"/>
      <c r="AJ6" s="27"/>
      <c r="AK6" s="25"/>
      <c r="AL6" s="26"/>
      <c r="AM6" s="26"/>
      <c r="AN6" s="27"/>
      <c r="AO6" s="25"/>
      <c r="AP6" s="26"/>
      <c r="AQ6" s="26"/>
      <c r="AR6" s="26"/>
      <c r="AS6" s="25"/>
      <c r="AT6" s="26"/>
      <c r="AU6" s="26"/>
      <c r="AV6" s="27"/>
      <c r="AW6" s="25"/>
      <c r="AX6" s="26"/>
      <c r="AY6" s="26"/>
      <c r="AZ6" s="27"/>
      <c r="BA6" s="25"/>
      <c r="BB6" s="26"/>
      <c r="BC6" s="26"/>
      <c r="BD6" s="27"/>
      <c r="BE6" s="25"/>
      <c r="BF6" s="26"/>
      <c r="BG6" s="26"/>
      <c r="BH6" s="27"/>
    </row>
    <row r="7" spans="1:60" ht="11.25" hidden="1" customHeight="1">
      <c r="A7" s="434"/>
      <c r="B7" s="437"/>
      <c r="C7" s="437"/>
      <c r="D7" s="361"/>
      <c r="E7" s="434" t="str">
        <f t="shared" ref="E7:L7" si="0">E5</f>
        <v>ВН</v>
      </c>
      <c r="F7" s="437" t="str">
        <f t="shared" si="0"/>
        <v>СН1</v>
      </c>
      <c r="G7" s="437" t="str">
        <f t="shared" si="0"/>
        <v>СН2</v>
      </c>
      <c r="H7" s="21" t="str">
        <f t="shared" si="0"/>
        <v>НН</v>
      </c>
      <c r="I7" s="434" t="str">
        <f t="shared" si="0"/>
        <v>ВН</v>
      </c>
      <c r="J7" s="437" t="str">
        <f t="shared" si="0"/>
        <v>СН1</v>
      </c>
      <c r="K7" s="437" t="str">
        <f t="shared" si="0"/>
        <v>СН2</v>
      </c>
      <c r="L7" s="411" t="str">
        <f t="shared" si="0"/>
        <v>НН</v>
      </c>
      <c r="M7" s="25"/>
      <c r="N7" s="26"/>
      <c r="O7" s="26"/>
      <c r="P7" s="26"/>
      <c r="Q7" s="25"/>
      <c r="R7" s="26"/>
      <c r="S7" s="26"/>
      <c r="T7" s="27"/>
      <c r="U7" s="25"/>
      <c r="V7" s="26"/>
      <c r="W7" s="26"/>
      <c r="X7" s="27"/>
      <c r="Y7" s="25"/>
      <c r="Z7" s="26"/>
      <c r="AA7" s="26"/>
      <c r="AB7" s="27"/>
      <c r="AC7" s="25"/>
      <c r="AD7" s="26"/>
      <c r="AE7" s="26"/>
      <c r="AF7" s="27"/>
      <c r="AG7" s="25"/>
      <c r="AH7" s="26"/>
      <c r="AI7" s="26"/>
      <c r="AJ7" s="27"/>
      <c r="AK7" s="25"/>
      <c r="AL7" s="26"/>
      <c r="AM7" s="26"/>
      <c r="AN7" s="27"/>
      <c r="AO7" s="25"/>
      <c r="AP7" s="26"/>
      <c r="AQ7" s="26"/>
      <c r="AR7" s="26"/>
      <c r="AS7" s="25"/>
      <c r="AT7" s="26"/>
      <c r="AU7" s="26"/>
      <c r="AV7" s="27"/>
      <c r="AW7" s="25"/>
      <c r="AX7" s="26"/>
      <c r="AY7" s="26"/>
      <c r="AZ7" s="27"/>
      <c r="BA7" s="25"/>
      <c r="BB7" s="26"/>
      <c r="BC7" s="26"/>
      <c r="BD7" s="27"/>
      <c r="BE7" s="25"/>
      <c r="BF7" s="26"/>
      <c r="BG7" s="26"/>
      <c r="BH7" s="27"/>
    </row>
    <row r="8" spans="1:60" ht="11.25" hidden="1" customHeight="1">
      <c r="A8" s="434"/>
      <c r="B8" s="437"/>
      <c r="C8" s="437"/>
      <c r="D8" s="361"/>
      <c r="E8" s="362" t="s">
        <v>217</v>
      </c>
      <c r="F8" s="363" t="s">
        <v>217</v>
      </c>
      <c r="G8" s="363" t="s">
        <v>217</v>
      </c>
      <c r="H8" s="364" t="s">
        <v>217</v>
      </c>
      <c r="I8" s="362" t="s">
        <v>218</v>
      </c>
      <c r="J8" s="363" t="s">
        <v>218</v>
      </c>
      <c r="K8" s="363" t="s">
        <v>218</v>
      </c>
      <c r="L8" s="365" t="s">
        <v>218</v>
      </c>
      <c r="M8" s="366"/>
      <c r="N8" s="367"/>
      <c r="O8" s="367"/>
      <c r="P8" s="367"/>
      <c r="Q8" s="366"/>
      <c r="R8" s="367"/>
      <c r="S8" s="367"/>
      <c r="T8" s="368"/>
      <c r="U8" s="366"/>
      <c r="V8" s="367"/>
      <c r="W8" s="367"/>
      <c r="X8" s="368"/>
      <c r="Y8" s="366"/>
      <c r="Z8" s="367"/>
      <c r="AA8" s="367"/>
      <c r="AB8" s="368"/>
      <c r="AC8" s="366"/>
      <c r="AD8" s="367"/>
      <c r="AE8" s="367"/>
      <c r="AF8" s="368"/>
      <c r="AG8" s="366"/>
      <c r="AH8" s="367"/>
      <c r="AI8" s="367"/>
      <c r="AJ8" s="368"/>
      <c r="AK8" s="366"/>
      <c r="AL8" s="367"/>
      <c r="AM8" s="367"/>
      <c r="AN8" s="368"/>
      <c r="AO8" s="366"/>
      <c r="AP8" s="367"/>
      <c r="AQ8" s="367"/>
      <c r="AR8" s="367"/>
      <c r="AS8" s="366"/>
      <c r="AT8" s="367"/>
      <c r="AU8" s="367"/>
      <c r="AV8" s="368"/>
      <c r="AW8" s="366"/>
      <c r="AX8" s="367"/>
      <c r="AY8" s="367"/>
      <c r="AZ8" s="368"/>
      <c r="BA8" s="366"/>
      <c r="BB8" s="367"/>
      <c r="BC8" s="367"/>
      <c r="BD8" s="368"/>
      <c r="BE8" s="366"/>
      <c r="BF8" s="367"/>
      <c r="BG8" s="367"/>
      <c r="BH8" s="368"/>
    </row>
    <row r="9" spans="1:60" ht="11.25" hidden="1" customHeight="1">
      <c r="A9" s="434"/>
      <c r="B9" s="437"/>
      <c r="C9" s="437"/>
      <c r="D9" s="361"/>
      <c r="E9" s="362" t="s">
        <v>219</v>
      </c>
      <c r="F9" s="363" t="s">
        <v>219</v>
      </c>
      <c r="G9" s="363" t="s">
        <v>219</v>
      </c>
      <c r="H9" s="364" t="s">
        <v>219</v>
      </c>
      <c r="I9" s="362" t="s">
        <v>219</v>
      </c>
      <c r="J9" s="363" t="s">
        <v>219</v>
      </c>
      <c r="K9" s="363" t="s">
        <v>219</v>
      </c>
      <c r="L9" s="365" t="s">
        <v>219</v>
      </c>
      <c r="M9" s="366"/>
      <c r="N9" s="367"/>
      <c r="O9" s="367"/>
      <c r="P9" s="367"/>
      <c r="Q9" s="366"/>
      <c r="R9" s="367"/>
      <c r="S9" s="367"/>
      <c r="T9" s="368"/>
      <c r="U9" s="366"/>
      <c r="V9" s="367"/>
      <c r="W9" s="367"/>
      <c r="X9" s="368"/>
      <c r="Y9" s="366"/>
      <c r="Z9" s="367"/>
      <c r="AA9" s="367"/>
      <c r="AB9" s="368"/>
      <c r="AC9" s="366"/>
      <c r="AD9" s="367"/>
      <c r="AE9" s="367"/>
      <c r="AF9" s="368"/>
      <c r="AG9" s="366"/>
      <c r="AH9" s="367"/>
      <c r="AI9" s="367"/>
      <c r="AJ9" s="368"/>
      <c r="AK9" s="366"/>
      <c r="AL9" s="367"/>
      <c r="AM9" s="367"/>
      <c r="AN9" s="368"/>
      <c r="AO9" s="366"/>
      <c r="AP9" s="367"/>
      <c r="AQ9" s="367"/>
      <c r="AR9" s="367"/>
      <c r="AS9" s="366"/>
      <c r="AT9" s="367"/>
      <c r="AU9" s="367"/>
      <c r="AV9" s="368"/>
      <c r="AW9" s="366"/>
      <c r="AX9" s="367"/>
      <c r="AY9" s="367"/>
      <c r="AZ9" s="368"/>
      <c r="BA9" s="366"/>
      <c r="BB9" s="367"/>
      <c r="BC9" s="367"/>
      <c r="BD9" s="368"/>
      <c r="BE9" s="366"/>
      <c r="BF9" s="367"/>
      <c r="BG9" s="367"/>
      <c r="BH9" s="368"/>
    </row>
    <row r="10" spans="1:60">
      <c r="A10" s="434" t="s">
        <v>220</v>
      </c>
      <c r="B10" s="437">
        <v>2</v>
      </c>
      <c r="C10" s="437"/>
      <c r="D10" s="411" t="s">
        <v>221</v>
      </c>
      <c r="E10" s="434"/>
      <c r="F10" s="437">
        <f t="shared" ref="F10:L10" si="1">E10+1</f>
        <v>1</v>
      </c>
      <c r="G10" s="437">
        <f t="shared" si="1"/>
        <v>2</v>
      </c>
      <c r="H10" s="21">
        <f t="shared" si="1"/>
        <v>3</v>
      </c>
      <c r="I10" s="434">
        <f t="shared" si="1"/>
        <v>4</v>
      </c>
      <c r="J10" s="437">
        <f t="shared" si="1"/>
        <v>5</v>
      </c>
      <c r="K10" s="437">
        <f t="shared" si="1"/>
        <v>6</v>
      </c>
      <c r="L10" s="411">
        <f t="shared" si="1"/>
        <v>7</v>
      </c>
      <c r="M10" s="434">
        <f>L10+1</f>
        <v>8</v>
      </c>
      <c r="N10" s="437">
        <f>M10+1</f>
        <v>9</v>
      </c>
      <c r="O10" s="437">
        <f>N10+1</f>
        <v>10</v>
      </c>
      <c r="P10" s="411">
        <f>O10+1</f>
        <v>11</v>
      </c>
      <c r="Q10" s="434">
        <v>28</v>
      </c>
      <c r="R10" s="437">
        <v>29</v>
      </c>
      <c r="S10" s="437">
        <v>30</v>
      </c>
      <c r="T10" s="411">
        <v>31</v>
      </c>
      <c r="U10" s="437">
        <v>32</v>
      </c>
      <c r="V10" s="437">
        <v>33</v>
      </c>
      <c r="W10" s="437">
        <v>34</v>
      </c>
      <c r="X10" s="437">
        <v>35</v>
      </c>
      <c r="Y10" s="437">
        <v>32</v>
      </c>
      <c r="Z10" s="437">
        <v>33</v>
      </c>
      <c r="AA10" s="437">
        <v>34</v>
      </c>
      <c r="AB10" s="437">
        <v>35</v>
      </c>
      <c r="AC10" s="437">
        <v>32</v>
      </c>
      <c r="AD10" s="437">
        <v>33</v>
      </c>
      <c r="AE10" s="437">
        <v>34</v>
      </c>
      <c r="AF10" s="437">
        <v>35</v>
      </c>
      <c r="AG10" s="437">
        <v>32</v>
      </c>
      <c r="AH10" s="437">
        <v>33</v>
      </c>
      <c r="AI10" s="437">
        <v>34</v>
      </c>
      <c r="AJ10" s="437">
        <v>35</v>
      </c>
      <c r="AK10" s="437">
        <v>32</v>
      </c>
      <c r="AL10" s="437">
        <v>33</v>
      </c>
      <c r="AM10" s="437">
        <v>34</v>
      </c>
      <c r="AN10" s="437">
        <v>35</v>
      </c>
      <c r="AO10" s="437">
        <v>32</v>
      </c>
      <c r="AP10" s="437">
        <v>33</v>
      </c>
      <c r="AQ10" s="437">
        <v>34</v>
      </c>
      <c r="AR10" s="411">
        <v>35</v>
      </c>
      <c r="AS10" s="434">
        <v>32</v>
      </c>
      <c r="AT10" s="437">
        <v>33</v>
      </c>
      <c r="AU10" s="437">
        <v>34</v>
      </c>
      <c r="AV10" s="21">
        <v>35</v>
      </c>
      <c r="AW10" s="434">
        <v>32</v>
      </c>
      <c r="AX10" s="437">
        <v>33</v>
      </c>
      <c r="AY10" s="437">
        <v>34</v>
      </c>
      <c r="AZ10" s="21">
        <v>35</v>
      </c>
      <c r="BA10" s="434">
        <v>32</v>
      </c>
      <c r="BB10" s="437">
        <v>33</v>
      </c>
      <c r="BC10" s="437">
        <v>34</v>
      </c>
      <c r="BD10" s="21">
        <v>35</v>
      </c>
      <c r="BE10" s="434">
        <v>32</v>
      </c>
      <c r="BF10" s="437">
        <v>33</v>
      </c>
      <c r="BG10" s="437">
        <v>34</v>
      </c>
      <c r="BH10" s="21">
        <v>35</v>
      </c>
    </row>
    <row r="11" spans="1:60" ht="38.25">
      <c r="A11" s="38" t="s">
        <v>17</v>
      </c>
      <c r="B11" s="29" t="s">
        <v>154</v>
      </c>
      <c r="C11" s="29" t="s">
        <v>19</v>
      </c>
      <c r="D11" s="295" t="s">
        <v>155</v>
      </c>
      <c r="E11" s="31">
        <f t="shared" ref="E11:T11" si="2">SUM(E12:E21)</f>
        <v>287.95400000000001</v>
      </c>
      <c r="F11" s="32">
        <f t="shared" si="2"/>
        <v>0</v>
      </c>
      <c r="G11" s="32">
        <f t="shared" si="2"/>
        <v>0</v>
      </c>
      <c r="H11" s="33">
        <f t="shared" si="2"/>
        <v>0</v>
      </c>
      <c r="I11" s="31">
        <f t="shared" si="2"/>
        <v>258.94099999999997</v>
      </c>
      <c r="J11" s="32">
        <f t="shared" si="2"/>
        <v>0</v>
      </c>
      <c r="K11" s="32">
        <f t="shared" si="2"/>
        <v>0</v>
      </c>
      <c r="L11" s="286">
        <f t="shared" si="2"/>
        <v>0</v>
      </c>
      <c r="M11" s="31">
        <f t="shared" si="2"/>
        <v>286.14699999999999</v>
      </c>
      <c r="N11" s="32">
        <f t="shared" si="2"/>
        <v>0</v>
      </c>
      <c r="O11" s="32">
        <f t="shared" si="2"/>
        <v>0</v>
      </c>
      <c r="P11" s="286">
        <f t="shared" si="2"/>
        <v>0</v>
      </c>
      <c r="Q11" s="31">
        <f t="shared" si="2"/>
        <v>276.85000000000002</v>
      </c>
      <c r="R11" s="32">
        <f t="shared" si="2"/>
        <v>0</v>
      </c>
      <c r="S11" s="32">
        <f t="shared" si="2"/>
        <v>0</v>
      </c>
      <c r="T11" s="286">
        <f t="shared" si="2"/>
        <v>0</v>
      </c>
      <c r="U11" s="31">
        <f t="shared" ref="U11:BH11" si="3">SUM(U12:U21)</f>
        <v>285.10899999999998</v>
      </c>
      <c r="V11" s="32">
        <f t="shared" si="3"/>
        <v>0</v>
      </c>
      <c r="W11" s="32">
        <f t="shared" si="3"/>
        <v>0</v>
      </c>
      <c r="X11" s="286">
        <f t="shared" si="3"/>
        <v>0</v>
      </c>
      <c r="Y11" s="31">
        <f t="shared" si="3"/>
        <v>276.50400000000002</v>
      </c>
      <c r="Z11" s="32">
        <f t="shared" si="3"/>
        <v>0</v>
      </c>
      <c r="AA11" s="32">
        <f t="shared" si="3"/>
        <v>0</v>
      </c>
      <c r="AB11" s="286">
        <f t="shared" si="3"/>
        <v>0</v>
      </c>
      <c r="AC11" s="31">
        <f t="shared" si="3"/>
        <v>285.63600000000002</v>
      </c>
      <c r="AD11" s="32">
        <f t="shared" si="3"/>
        <v>0</v>
      </c>
      <c r="AE11" s="32">
        <f t="shared" si="3"/>
        <v>0</v>
      </c>
      <c r="AF11" s="286">
        <f t="shared" si="3"/>
        <v>0</v>
      </c>
      <c r="AG11" s="31">
        <f t="shared" si="3"/>
        <v>281.495</v>
      </c>
      <c r="AH11" s="32">
        <f t="shared" si="3"/>
        <v>0</v>
      </c>
      <c r="AI11" s="32">
        <f t="shared" si="3"/>
        <v>0</v>
      </c>
      <c r="AJ11" s="286">
        <f t="shared" si="3"/>
        <v>0</v>
      </c>
      <c r="AK11" s="31">
        <f t="shared" si="3"/>
        <v>273.86500000000001</v>
      </c>
      <c r="AL11" s="32">
        <f t="shared" si="3"/>
        <v>0</v>
      </c>
      <c r="AM11" s="32">
        <f t="shared" si="3"/>
        <v>0</v>
      </c>
      <c r="AN11" s="286">
        <f t="shared" si="3"/>
        <v>0</v>
      </c>
      <c r="AO11" s="31">
        <f t="shared" si="3"/>
        <v>233.39400000000001</v>
      </c>
      <c r="AP11" s="32">
        <f t="shared" si="3"/>
        <v>0</v>
      </c>
      <c r="AQ11" s="32">
        <f t="shared" si="3"/>
        <v>0</v>
      </c>
      <c r="AR11" s="286">
        <f t="shared" si="3"/>
        <v>0</v>
      </c>
      <c r="AS11" s="31">
        <f t="shared" si="3"/>
        <v>228.125</v>
      </c>
      <c r="AT11" s="32">
        <f t="shared" si="3"/>
        <v>0</v>
      </c>
      <c r="AU11" s="32">
        <f t="shared" si="3"/>
        <v>0</v>
      </c>
      <c r="AV11" s="33">
        <f t="shared" si="3"/>
        <v>0</v>
      </c>
      <c r="AW11" s="31">
        <f t="shared" si="3"/>
        <v>239.88499999999999</v>
      </c>
      <c r="AX11" s="32">
        <f t="shared" si="3"/>
        <v>0</v>
      </c>
      <c r="AY11" s="32">
        <f t="shared" si="3"/>
        <v>0</v>
      </c>
      <c r="AZ11" s="33">
        <f t="shared" si="3"/>
        <v>0</v>
      </c>
      <c r="BA11" s="31">
        <f t="shared" si="3"/>
        <v>3213.9049999999997</v>
      </c>
      <c r="BB11" s="32">
        <f t="shared" si="3"/>
        <v>0</v>
      </c>
      <c r="BC11" s="32">
        <f t="shared" si="3"/>
        <v>0</v>
      </c>
      <c r="BD11" s="33">
        <f t="shared" si="3"/>
        <v>0</v>
      </c>
      <c r="BE11" s="31">
        <f t="shared" si="3"/>
        <v>3578.95</v>
      </c>
      <c r="BF11" s="32">
        <f t="shared" si="3"/>
        <v>0</v>
      </c>
      <c r="BG11" s="32">
        <f t="shared" si="3"/>
        <v>0</v>
      </c>
      <c r="BH11" s="33">
        <f t="shared" si="3"/>
        <v>0</v>
      </c>
    </row>
    <row r="12" spans="1:60" ht="50.1" customHeight="1">
      <c r="A12" s="38" t="s">
        <v>222</v>
      </c>
      <c r="B12" s="29" t="s">
        <v>212</v>
      </c>
      <c r="C12" s="29" t="s">
        <v>23</v>
      </c>
      <c r="D12" s="295" t="s">
        <v>155</v>
      </c>
      <c r="E12" s="369">
        <v>287.95400000000001</v>
      </c>
      <c r="F12" s="370"/>
      <c r="G12" s="370"/>
      <c r="H12" s="371"/>
      <c r="I12" s="369">
        <v>258.94099999999997</v>
      </c>
      <c r="J12" s="370"/>
      <c r="K12" s="370"/>
      <c r="L12" s="372"/>
      <c r="M12" s="369">
        <v>286.14699999999999</v>
      </c>
      <c r="N12" s="370"/>
      <c r="O12" s="370"/>
      <c r="P12" s="372"/>
      <c r="Q12" s="373">
        <v>276.85000000000002</v>
      </c>
      <c r="R12" s="370"/>
      <c r="S12" s="370"/>
      <c r="T12" s="372"/>
      <c r="U12" s="373">
        <v>285.10899999999998</v>
      </c>
      <c r="V12" s="370"/>
      <c r="W12" s="370"/>
      <c r="X12" s="372"/>
      <c r="Y12" s="373">
        <v>276.50400000000002</v>
      </c>
      <c r="Z12" s="370"/>
      <c r="AA12" s="370"/>
      <c r="AB12" s="372"/>
      <c r="AC12" s="373">
        <v>285.63600000000002</v>
      </c>
      <c r="AD12" s="370"/>
      <c r="AE12" s="370"/>
      <c r="AF12" s="372"/>
      <c r="AG12" s="373">
        <v>281.495</v>
      </c>
      <c r="AH12" s="370"/>
      <c r="AI12" s="370"/>
      <c r="AJ12" s="372"/>
      <c r="AK12" s="369">
        <v>273.86500000000001</v>
      </c>
      <c r="AL12" s="370"/>
      <c r="AM12" s="370"/>
      <c r="AN12" s="372"/>
      <c r="AO12" s="373">
        <v>233.39400000000001</v>
      </c>
      <c r="AP12" s="370"/>
      <c r="AQ12" s="370"/>
      <c r="AR12" s="372"/>
      <c r="AS12" s="369">
        <v>228.125</v>
      </c>
      <c r="AT12" s="370"/>
      <c r="AU12" s="370"/>
      <c r="AV12" s="371"/>
      <c r="AW12" s="373">
        <v>239.88499999999999</v>
      </c>
      <c r="AX12" s="370"/>
      <c r="AY12" s="370"/>
      <c r="AZ12" s="371"/>
      <c r="BA12" s="369">
        <f>E12+I12+M12+Q12+U12+Y12+AC12+AG12+AK12+AO12+AS12+AW12</f>
        <v>3213.9049999999997</v>
      </c>
      <c r="BB12" s="370"/>
      <c r="BC12" s="370"/>
      <c r="BD12" s="371"/>
      <c r="BE12" s="369">
        <v>3578.95</v>
      </c>
      <c r="BF12" s="370"/>
      <c r="BG12" s="370"/>
      <c r="BH12" s="371"/>
    </row>
    <row r="13" spans="1:60" ht="45.6" customHeight="1">
      <c r="A13" s="38" t="s">
        <v>223</v>
      </c>
      <c r="B13" s="29" t="s">
        <v>156</v>
      </c>
      <c r="C13" s="29" t="s">
        <v>32</v>
      </c>
      <c r="D13" s="295" t="s">
        <v>155</v>
      </c>
      <c r="E13" s="373"/>
      <c r="F13" s="370"/>
      <c r="G13" s="370"/>
      <c r="H13" s="371"/>
      <c r="I13" s="373"/>
      <c r="J13" s="370"/>
      <c r="K13" s="370"/>
      <c r="L13" s="372"/>
      <c r="M13" s="373"/>
      <c r="N13" s="370"/>
      <c r="O13" s="370"/>
      <c r="P13" s="372"/>
      <c r="Q13" s="373"/>
      <c r="R13" s="370"/>
      <c r="S13" s="370"/>
      <c r="T13" s="372"/>
      <c r="U13" s="373"/>
      <c r="V13" s="370"/>
      <c r="W13" s="370"/>
      <c r="X13" s="372"/>
      <c r="Y13" s="373"/>
      <c r="Z13" s="370"/>
      <c r="AA13" s="370"/>
      <c r="AB13" s="372"/>
      <c r="AC13" s="373"/>
      <c r="AD13" s="370"/>
      <c r="AE13" s="370"/>
      <c r="AF13" s="372"/>
      <c r="AG13" s="373"/>
      <c r="AH13" s="370"/>
      <c r="AI13" s="370"/>
      <c r="AJ13" s="372"/>
      <c r="AK13" s="373"/>
      <c r="AL13" s="370"/>
      <c r="AM13" s="370"/>
      <c r="AN13" s="372"/>
      <c r="AO13" s="373"/>
      <c r="AP13" s="370"/>
      <c r="AQ13" s="370"/>
      <c r="AR13" s="372"/>
      <c r="AS13" s="373"/>
      <c r="AT13" s="370"/>
      <c r="AU13" s="370"/>
      <c r="AV13" s="371"/>
      <c r="AW13" s="373"/>
      <c r="AX13" s="370"/>
      <c r="AY13" s="370"/>
      <c r="AZ13" s="371"/>
      <c r="BA13" s="373"/>
      <c r="BB13" s="370"/>
      <c r="BC13" s="370"/>
      <c r="BD13" s="371"/>
      <c r="BE13" s="373"/>
      <c r="BF13" s="370"/>
      <c r="BG13" s="370"/>
      <c r="BH13" s="371"/>
    </row>
    <row r="14" spans="1:60" ht="42" customHeight="1">
      <c r="A14" s="38" t="s">
        <v>224</v>
      </c>
      <c r="B14" s="29" t="s">
        <v>157</v>
      </c>
      <c r="C14" s="29" t="s">
        <v>35</v>
      </c>
      <c r="D14" s="295" t="s">
        <v>155</v>
      </c>
      <c r="E14" s="373"/>
      <c r="F14" s="370"/>
      <c r="G14" s="370"/>
      <c r="H14" s="371"/>
      <c r="I14" s="373"/>
      <c r="J14" s="370"/>
      <c r="K14" s="370"/>
      <c r="L14" s="372"/>
      <c r="M14" s="373"/>
      <c r="N14" s="370"/>
      <c r="O14" s="370"/>
      <c r="P14" s="372"/>
      <c r="Q14" s="373"/>
      <c r="R14" s="370"/>
      <c r="S14" s="370"/>
      <c r="T14" s="372"/>
      <c r="U14" s="373"/>
      <c r="V14" s="370"/>
      <c r="W14" s="370"/>
      <c r="X14" s="372"/>
      <c r="Y14" s="373"/>
      <c r="Z14" s="370"/>
      <c r="AA14" s="370"/>
      <c r="AB14" s="372"/>
      <c r="AC14" s="373"/>
      <c r="AD14" s="370"/>
      <c r="AE14" s="370"/>
      <c r="AF14" s="372"/>
      <c r="AG14" s="373"/>
      <c r="AH14" s="370"/>
      <c r="AI14" s="370"/>
      <c r="AJ14" s="372"/>
      <c r="AK14" s="373"/>
      <c r="AL14" s="370"/>
      <c r="AM14" s="370"/>
      <c r="AN14" s="372"/>
      <c r="AO14" s="373"/>
      <c r="AP14" s="370"/>
      <c r="AQ14" s="370"/>
      <c r="AR14" s="372"/>
      <c r="AS14" s="373"/>
      <c r="AT14" s="370"/>
      <c r="AU14" s="370"/>
      <c r="AV14" s="371"/>
      <c r="AW14" s="373"/>
      <c r="AX14" s="370"/>
      <c r="AY14" s="370"/>
      <c r="AZ14" s="371"/>
      <c r="BA14" s="373"/>
      <c r="BB14" s="370"/>
      <c r="BC14" s="370"/>
      <c r="BD14" s="371"/>
      <c r="BE14" s="373"/>
      <c r="BF14" s="370"/>
      <c r="BG14" s="370"/>
      <c r="BH14" s="371"/>
    </row>
    <row r="15" spans="1:60" ht="42.6" customHeight="1">
      <c r="A15" s="38" t="s">
        <v>225</v>
      </c>
      <c r="B15" s="29" t="s">
        <v>158</v>
      </c>
      <c r="C15" s="29" t="s">
        <v>38</v>
      </c>
      <c r="D15" s="295" t="s">
        <v>155</v>
      </c>
      <c r="E15" s="373"/>
      <c r="F15" s="370"/>
      <c r="G15" s="370"/>
      <c r="H15" s="371"/>
      <c r="I15" s="373"/>
      <c r="J15" s="370"/>
      <c r="K15" s="370"/>
      <c r="L15" s="372"/>
      <c r="M15" s="373"/>
      <c r="N15" s="370"/>
      <c r="O15" s="370"/>
      <c r="P15" s="372"/>
      <c r="Q15" s="373"/>
      <c r="R15" s="370"/>
      <c r="S15" s="370"/>
      <c r="T15" s="372"/>
      <c r="U15" s="373"/>
      <c r="V15" s="370"/>
      <c r="W15" s="370"/>
      <c r="X15" s="372"/>
      <c r="Y15" s="373"/>
      <c r="Z15" s="370"/>
      <c r="AA15" s="370"/>
      <c r="AB15" s="372"/>
      <c r="AC15" s="373"/>
      <c r="AD15" s="370"/>
      <c r="AE15" s="370"/>
      <c r="AF15" s="372"/>
      <c r="AG15" s="373"/>
      <c r="AH15" s="370"/>
      <c r="AI15" s="370"/>
      <c r="AJ15" s="372"/>
      <c r="AK15" s="373"/>
      <c r="AL15" s="370"/>
      <c r="AM15" s="370"/>
      <c r="AN15" s="372"/>
      <c r="AO15" s="373"/>
      <c r="AP15" s="370"/>
      <c r="AQ15" s="370"/>
      <c r="AR15" s="372"/>
      <c r="AS15" s="373"/>
      <c r="AT15" s="370"/>
      <c r="AU15" s="370"/>
      <c r="AV15" s="371"/>
      <c r="AW15" s="373"/>
      <c r="AX15" s="370"/>
      <c r="AY15" s="370"/>
      <c r="AZ15" s="371"/>
      <c r="BA15" s="373"/>
      <c r="BB15" s="370"/>
      <c r="BC15" s="370"/>
      <c r="BD15" s="371"/>
      <c r="BE15" s="373"/>
      <c r="BF15" s="370"/>
      <c r="BG15" s="370"/>
      <c r="BH15" s="371"/>
    </row>
    <row r="16" spans="1:60" ht="36.950000000000003" customHeight="1">
      <c r="A16" s="38" t="s">
        <v>226</v>
      </c>
      <c r="B16" s="29" t="s">
        <v>159</v>
      </c>
      <c r="C16" s="29" t="s">
        <v>160</v>
      </c>
      <c r="D16" s="295" t="s">
        <v>155</v>
      </c>
      <c r="E16" s="373"/>
      <c r="F16" s="370"/>
      <c r="G16" s="370"/>
      <c r="H16" s="371"/>
      <c r="I16" s="373"/>
      <c r="J16" s="370"/>
      <c r="K16" s="370"/>
      <c r="L16" s="372"/>
      <c r="M16" s="373"/>
      <c r="N16" s="370"/>
      <c r="O16" s="370"/>
      <c r="P16" s="372"/>
      <c r="Q16" s="373"/>
      <c r="R16" s="370"/>
      <c r="S16" s="370"/>
      <c r="T16" s="372"/>
      <c r="U16" s="373"/>
      <c r="V16" s="370"/>
      <c r="W16" s="370"/>
      <c r="X16" s="372"/>
      <c r="Y16" s="373"/>
      <c r="Z16" s="370"/>
      <c r="AA16" s="370"/>
      <c r="AB16" s="372"/>
      <c r="AC16" s="373"/>
      <c r="AD16" s="370"/>
      <c r="AE16" s="370"/>
      <c r="AF16" s="372"/>
      <c r="AG16" s="373"/>
      <c r="AH16" s="370"/>
      <c r="AI16" s="370"/>
      <c r="AJ16" s="372"/>
      <c r="AK16" s="373"/>
      <c r="AL16" s="370"/>
      <c r="AM16" s="370"/>
      <c r="AN16" s="372"/>
      <c r="AO16" s="373"/>
      <c r="AP16" s="370"/>
      <c r="AQ16" s="370"/>
      <c r="AR16" s="372"/>
      <c r="AS16" s="373"/>
      <c r="AT16" s="370"/>
      <c r="AU16" s="370"/>
      <c r="AV16" s="371"/>
      <c r="AW16" s="373"/>
      <c r="AX16" s="370"/>
      <c r="AY16" s="370"/>
      <c r="AZ16" s="371"/>
      <c r="BA16" s="373"/>
      <c r="BB16" s="370"/>
      <c r="BC16" s="370"/>
      <c r="BD16" s="371"/>
      <c r="BE16" s="373"/>
      <c r="BF16" s="370"/>
      <c r="BG16" s="370"/>
      <c r="BH16" s="371"/>
    </row>
    <row r="17" spans="1:60" ht="51">
      <c r="A17" s="38" t="s">
        <v>227</v>
      </c>
      <c r="B17" s="29" t="s">
        <v>161</v>
      </c>
      <c r="C17" s="29" t="s">
        <v>162</v>
      </c>
      <c r="D17" s="295" t="s">
        <v>155</v>
      </c>
      <c r="E17" s="373"/>
      <c r="F17" s="370"/>
      <c r="G17" s="370"/>
      <c r="H17" s="371"/>
      <c r="I17" s="373"/>
      <c r="J17" s="370"/>
      <c r="K17" s="370"/>
      <c r="L17" s="372"/>
      <c r="M17" s="373"/>
      <c r="N17" s="370"/>
      <c r="O17" s="370"/>
      <c r="P17" s="372"/>
      <c r="Q17" s="373"/>
      <c r="R17" s="370"/>
      <c r="S17" s="370"/>
      <c r="T17" s="372"/>
      <c r="U17" s="373"/>
      <c r="V17" s="370"/>
      <c r="W17" s="370"/>
      <c r="X17" s="372"/>
      <c r="Y17" s="373"/>
      <c r="Z17" s="370"/>
      <c r="AA17" s="370"/>
      <c r="AB17" s="372"/>
      <c r="AC17" s="373"/>
      <c r="AD17" s="370"/>
      <c r="AE17" s="370"/>
      <c r="AF17" s="372"/>
      <c r="AG17" s="373"/>
      <c r="AH17" s="370"/>
      <c r="AI17" s="370"/>
      <c r="AJ17" s="372"/>
      <c r="AK17" s="373"/>
      <c r="AL17" s="370"/>
      <c r="AM17" s="370"/>
      <c r="AN17" s="372"/>
      <c r="AO17" s="373"/>
      <c r="AP17" s="370"/>
      <c r="AQ17" s="370"/>
      <c r="AR17" s="372"/>
      <c r="AS17" s="373"/>
      <c r="AT17" s="370"/>
      <c r="AU17" s="370"/>
      <c r="AV17" s="371"/>
      <c r="AW17" s="373"/>
      <c r="AX17" s="370"/>
      <c r="AY17" s="370"/>
      <c r="AZ17" s="371"/>
      <c r="BA17" s="373"/>
      <c r="BB17" s="370"/>
      <c r="BC17" s="370"/>
      <c r="BD17" s="371"/>
      <c r="BE17" s="373"/>
      <c r="BF17" s="370"/>
      <c r="BG17" s="370"/>
      <c r="BH17" s="371"/>
    </row>
    <row r="18" spans="1:60" ht="35.1" customHeight="1">
      <c r="A18" s="38" t="s">
        <v>228</v>
      </c>
      <c r="B18" s="29" t="s">
        <v>163</v>
      </c>
      <c r="C18" s="29" t="s">
        <v>164</v>
      </c>
      <c r="D18" s="295" t="s">
        <v>155</v>
      </c>
      <c r="E18" s="373"/>
      <c r="F18" s="370"/>
      <c r="G18" s="370"/>
      <c r="H18" s="371"/>
      <c r="I18" s="373"/>
      <c r="J18" s="370"/>
      <c r="K18" s="370"/>
      <c r="L18" s="372"/>
      <c r="M18" s="373"/>
      <c r="N18" s="370"/>
      <c r="O18" s="370"/>
      <c r="P18" s="372"/>
      <c r="Q18" s="373"/>
      <c r="R18" s="370"/>
      <c r="S18" s="370"/>
      <c r="T18" s="372"/>
      <c r="U18" s="373"/>
      <c r="V18" s="370"/>
      <c r="W18" s="370"/>
      <c r="X18" s="372"/>
      <c r="Y18" s="373"/>
      <c r="Z18" s="370"/>
      <c r="AA18" s="370"/>
      <c r="AB18" s="372"/>
      <c r="AC18" s="373"/>
      <c r="AD18" s="370"/>
      <c r="AE18" s="370"/>
      <c r="AF18" s="372"/>
      <c r="AG18" s="373"/>
      <c r="AH18" s="370"/>
      <c r="AI18" s="370"/>
      <c r="AJ18" s="372"/>
      <c r="AK18" s="373"/>
      <c r="AL18" s="370"/>
      <c r="AM18" s="370"/>
      <c r="AN18" s="372"/>
      <c r="AO18" s="373"/>
      <c r="AP18" s="370"/>
      <c r="AQ18" s="370"/>
      <c r="AR18" s="372"/>
      <c r="AS18" s="373"/>
      <c r="AT18" s="370"/>
      <c r="AU18" s="370"/>
      <c r="AV18" s="371"/>
      <c r="AW18" s="373"/>
      <c r="AX18" s="370"/>
      <c r="AY18" s="370"/>
      <c r="AZ18" s="371"/>
      <c r="BA18" s="373"/>
      <c r="BB18" s="370"/>
      <c r="BC18" s="370"/>
      <c r="BD18" s="371"/>
      <c r="BE18" s="373"/>
      <c r="BF18" s="370"/>
      <c r="BG18" s="370"/>
      <c r="BH18" s="371"/>
    </row>
    <row r="19" spans="1:60" ht="30.6" customHeight="1">
      <c r="A19" s="38" t="s">
        <v>229</v>
      </c>
      <c r="B19" s="29" t="s">
        <v>165</v>
      </c>
      <c r="C19" s="29" t="s">
        <v>166</v>
      </c>
      <c r="D19" s="295" t="s">
        <v>155</v>
      </c>
      <c r="E19" s="373"/>
      <c r="F19" s="370"/>
      <c r="G19" s="370"/>
      <c r="H19" s="371"/>
      <c r="I19" s="373"/>
      <c r="J19" s="370"/>
      <c r="K19" s="370"/>
      <c r="L19" s="372"/>
      <c r="M19" s="373"/>
      <c r="N19" s="370"/>
      <c r="O19" s="370"/>
      <c r="P19" s="372"/>
      <c r="Q19" s="373"/>
      <c r="R19" s="370"/>
      <c r="S19" s="370"/>
      <c r="T19" s="372"/>
      <c r="U19" s="373"/>
      <c r="V19" s="370"/>
      <c r="W19" s="370"/>
      <c r="X19" s="372"/>
      <c r="Y19" s="373"/>
      <c r="Z19" s="370"/>
      <c r="AA19" s="370"/>
      <c r="AB19" s="372"/>
      <c r="AC19" s="373"/>
      <c r="AD19" s="370"/>
      <c r="AE19" s="370"/>
      <c r="AF19" s="372"/>
      <c r="AG19" s="373"/>
      <c r="AH19" s="370"/>
      <c r="AI19" s="370"/>
      <c r="AJ19" s="372"/>
      <c r="AK19" s="373"/>
      <c r="AL19" s="370"/>
      <c r="AM19" s="370"/>
      <c r="AN19" s="372"/>
      <c r="AO19" s="373"/>
      <c r="AP19" s="370"/>
      <c r="AQ19" s="370"/>
      <c r="AR19" s="372"/>
      <c r="AS19" s="373"/>
      <c r="AT19" s="370"/>
      <c r="AU19" s="370"/>
      <c r="AV19" s="371"/>
      <c r="AW19" s="373"/>
      <c r="AX19" s="370"/>
      <c r="AY19" s="370"/>
      <c r="AZ19" s="371"/>
      <c r="BA19" s="373"/>
      <c r="BB19" s="370"/>
      <c r="BC19" s="370"/>
      <c r="BD19" s="371"/>
      <c r="BE19" s="373"/>
      <c r="BF19" s="370"/>
      <c r="BG19" s="370"/>
      <c r="BH19" s="371"/>
    </row>
    <row r="20" spans="1:60" ht="21.95" customHeight="1">
      <c r="A20" s="38" t="s">
        <v>230</v>
      </c>
      <c r="B20" s="29" t="s">
        <v>167</v>
      </c>
      <c r="C20" s="29" t="s">
        <v>168</v>
      </c>
      <c r="D20" s="295" t="s">
        <v>155</v>
      </c>
      <c r="E20" s="373"/>
      <c r="F20" s="370"/>
      <c r="G20" s="370"/>
      <c r="H20" s="371"/>
      <c r="I20" s="373"/>
      <c r="J20" s="370"/>
      <c r="K20" s="370"/>
      <c r="L20" s="372"/>
      <c r="M20" s="373"/>
      <c r="N20" s="370"/>
      <c r="O20" s="370"/>
      <c r="P20" s="372"/>
      <c r="Q20" s="373"/>
      <c r="R20" s="370"/>
      <c r="S20" s="370"/>
      <c r="T20" s="372"/>
      <c r="U20" s="373"/>
      <c r="V20" s="370"/>
      <c r="W20" s="370"/>
      <c r="X20" s="372"/>
      <c r="Y20" s="373"/>
      <c r="Z20" s="370"/>
      <c r="AA20" s="370"/>
      <c r="AB20" s="372"/>
      <c r="AC20" s="373"/>
      <c r="AD20" s="370"/>
      <c r="AE20" s="370"/>
      <c r="AF20" s="372"/>
      <c r="AG20" s="373"/>
      <c r="AH20" s="370"/>
      <c r="AI20" s="370"/>
      <c r="AJ20" s="372"/>
      <c r="AK20" s="373"/>
      <c r="AL20" s="370"/>
      <c r="AM20" s="370"/>
      <c r="AN20" s="372"/>
      <c r="AO20" s="373"/>
      <c r="AP20" s="370"/>
      <c r="AQ20" s="370"/>
      <c r="AR20" s="372"/>
      <c r="AS20" s="373"/>
      <c r="AT20" s="370"/>
      <c r="AU20" s="370"/>
      <c r="AV20" s="371"/>
      <c r="AW20" s="373"/>
      <c r="AX20" s="370"/>
      <c r="AY20" s="370"/>
      <c r="AZ20" s="371"/>
      <c r="BA20" s="373"/>
      <c r="BB20" s="370"/>
      <c r="BC20" s="370"/>
      <c r="BD20" s="371"/>
      <c r="BE20" s="373"/>
      <c r="BF20" s="370"/>
      <c r="BG20" s="370"/>
      <c r="BH20" s="371"/>
    </row>
    <row r="21" spans="1:60" ht="33" customHeight="1">
      <c r="A21" s="38" t="s">
        <v>231</v>
      </c>
      <c r="B21" s="29" t="s">
        <v>169</v>
      </c>
      <c r="C21" s="29" t="s">
        <v>170</v>
      </c>
      <c r="D21" s="295" t="s">
        <v>155</v>
      </c>
      <c r="E21" s="373"/>
      <c r="F21" s="370"/>
      <c r="G21" s="370"/>
      <c r="H21" s="371"/>
      <c r="I21" s="373"/>
      <c r="J21" s="370"/>
      <c r="K21" s="370"/>
      <c r="L21" s="372"/>
      <c r="M21" s="373"/>
      <c r="N21" s="370"/>
      <c r="O21" s="370"/>
      <c r="P21" s="372"/>
      <c r="Q21" s="373"/>
      <c r="R21" s="370"/>
      <c r="S21" s="370"/>
      <c r="T21" s="372"/>
      <c r="U21" s="373"/>
      <c r="V21" s="370"/>
      <c r="W21" s="370"/>
      <c r="X21" s="372"/>
      <c r="Y21" s="373"/>
      <c r="Z21" s="370"/>
      <c r="AA21" s="370"/>
      <c r="AB21" s="372"/>
      <c r="AC21" s="373"/>
      <c r="AD21" s="370"/>
      <c r="AE21" s="370"/>
      <c r="AF21" s="372"/>
      <c r="AG21" s="373"/>
      <c r="AH21" s="370"/>
      <c r="AI21" s="370"/>
      <c r="AJ21" s="372"/>
      <c r="AK21" s="373"/>
      <c r="AL21" s="370"/>
      <c r="AM21" s="370"/>
      <c r="AN21" s="372"/>
      <c r="AO21" s="373"/>
      <c r="AP21" s="370"/>
      <c r="AQ21" s="370"/>
      <c r="AR21" s="372"/>
      <c r="AS21" s="373"/>
      <c r="AT21" s="370"/>
      <c r="AU21" s="370"/>
      <c r="AV21" s="371"/>
      <c r="AW21" s="373"/>
      <c r="AX21" s="370"/>
      <c r="AY21" s="370"/>
      <c r="AZ21" s="371"/>
      <c r="BA21" s="373"/>
      <c r="BB21" s="370"/>
      <c r="BC21" s="370"/>
      <c r="BD21" s="371"/>
      <c r="BE21" s="373"/>
      <c r="BF21" s="370"/>
      <c r="BG21" s="370"/>
      <c r="BH21" s="371"/>
    </row>
    <row r="22" spans="1:60" ht="38.25">
      <c r="A22" s="38" t="s">
        <v>39</v>
      </c>
      <c r="B22" s="29" t="s">
        <v>171</v>
      </c>
      <c r="C22" s="29" t="s">
        <v>41</v>
      </c>
      <c r="D22" s="295" t="s">
        <v>155</v>
      </c>
      <c r="E22" s="373"/>
      <c r="F22" s="370"/>
      <c r="G22" s="370"/>
      <c r="H22" s="371"/>
      <c r="I22" s="373"/>
      <c r="J22" s="370"/>
      <c r="K22" s="370"/>
      <c r="L22" s="372"/>
      <c r="M22" s="373"/>
      <c r="N22" s="370"/>
      <c r="O22" s="370"/>
      <c r="P22" s="372"/>
      <c r="Q22" s="373"/>
      <c r="R22" s="370"/>
      <c r="S22" s="370"/>
      <c r="T22" s="372"/>
      <c r="U22" s="373"/>
      <c r="V22" s="370"/>
      <c r="W22" s="370"/>
      <c r="X22" s="372"/>
      <c r="Y22" s="373"/>
      <c r="Z22" s="370"/>
      <c r="AA22" s="370"/>
      <c r="AB22" s="372"/>
      <c r="AC22" s="373"/>
      <c r="AD22" s="370"/>
      <c r="AE22" s="370"/>
      <c r="AF22" s="372"/>
      <c r="AG22" s="373"/>
      <c r="AH22" s="370"/>
      <c r="AI22" s="370"/>
      <c r="AJ22" s="372"/>
      <c r="AK22" s="373"/>
      <c r="AL22" s="370"/>
      <c r="AM22" s="370"/>
      <c r="AN22" s="372"/>
      <c r="AO22" s="373"/>
      <c r="AP22" s="370"/>
      <c r="AQ22" s="370"/>
      <c r="AR22" s="372"/>
      <c r="AS22" s="373"/>
      <c r="AT22" s="370"/>
      <c r="AU22" s="370"/>
      <c r="AV22" s="371"/>
      <c r="AW22" s="373"/>
      <c r="AX22" s="370"/>
      <c r="AY22" s="370"/>
      <c r="AZ22" s="371"/>
      <c r="BA22" s="373"/>
      <c r="BB22" s="370"/>
      <c r="BC22" s="370"/>
      <c r="BD22" s="371"/>
      <c r="BE22" s="373"/>
      <c r="BF22" s="370"/>
      <c r="BG22" s="370"/>
      <c r="BH22" s="371"/>
    </row>
    <row r="23" spans="1:60" ht="35.1" customHeight="1">
      <c r="A23" s="38" t="s">
        <v>232</v>
      </c>
      <c r="B23" s="29" t="s">
        <v>172</v>
      </c>
      <c r="C23" s="29" t="s">
        <v>43</v>
      </c>
      <c r="D23" s="295" t="s">
        <v>155</v>
      </c>
      <c r="E23" s="373"/>
      <c r="F23" s="370"/>
      <c r="G23" s="370"/>
      <c r="H23" s="371"/>
      <c r="I23" s="373"/>
      <c r="J23" s="370"/>
      <c r="K23" s="370"/>
      <c r="L23" s="372"/>
      <c r="M23" s="373"/>
      <c r="N23" s="370"/>
      <c r="O23" s="370"/>
      <c r="P23" s="372"/>
      <c r="Q23" s="373"/>
      <c r="R23" s="370"/>
      <c r="S23" s="370"/>
      <c r="T23" s="372"/>
      <c r="U23" s="373"/>
      <c r="V23" s="370"/>
      <c r="W23" s="370"/>
      <c r="X23" s="372"/>
      <c r="Y23" s="373"/>
      <c r="Z23" s="370"/>
      <c r="AA23" s="370"/>
      <c r="AB23" s="372"/>
      <c r="AC23" s="373"/>
      <c r="AD23" s="370"/>
      <c r="AE23" s="370"/>
      <c r="AF23" s="372"/>
      <c r="AG23" s="373"/>
      <c r="AH23" s="370"/>
      <c r="AI23" s="370"/>
      <c r="AJ23" s="372"/>
      <c r="AK23" s="373"/>
      <c r="AL23" s="370"/>
      <c r="AM23" s="370"/>
      <c r="AN23" s="372"/>
      <c r="AO23" s="373"/>
      <c r="AP23" s="370"/>
      <c r="AQ23" s="370"/>
      <c r="AR23" s="372"/>
      <c r="AS23" s="373"/>
      <c r="AT23" s="370"/>
      <c r="AU23" s="370"/>
      <c r="AV23" s="371"/>
      <c r="AW23" s="373"/>
      <c r="AX23" s="370"/>
      <c r="AY23" s="370"/>
      <c r="AZ23" s="371"/>
      <c r="BA23" s="373"/>
      <c r="BB23" s="370"/>
      <c r="BC23" s="370"/>
      <c r="BD23" s="371"/>
      <c r="BE23" s="373"/>
      <c r="BF23" s="370"/>
      <c r="BG23" s="370"/>
      <c r="BH23" s="371"/>
    </row>
    <row r="24" spans="1:60" s="247" customFormat="1" ht="50.1" customHeight="1" thickBot="1">
      <c r="A24" s="430" t="s">
        <v>45</v>
      </c>
      <c r="B24" s="28" t="s">
        <v>173</v>
      </c>
      <c r="C24" s="28" t="s">
        <v>47</v>
      </c>
      <c r="D24" s="374" t="s">
        <v>155</v>
      </c>
      <c r="E24" s="375"/>
      <c r="F24" s="376"/>
      <c r="G24" s="377">
        <v>823.56500000000005</v>
      </c>
      <c r="H24" s="378">
        <v>5</v>
      </c>
      <c r="I24" s="375"/>
      <c r="J24" s="376"/>
      <c r="K24" s="377">
        <v>853.59199999999998</v>
      </c>
      <c r="L24" s="379">
        <v>5</v>
      </c>
      <c r="M24" s="375"/>
      <c r="N24" s="376"/>
      <c r="O24" s="376">
        <v>1041.0830000000001</v>
      </c>
      <c r="P24" s="379">
        <v>5</v>
      </c>
      <c r="Q24" s="380"/>
      <c r="R24" s="381"/>
      <c r="S24" s="382">
        <v>857.05799999999999</v>
      </c>
      <c r="T24" s="383">
        <v>5</v>
      </c>
      <c r="U24" s="380"/>
      <c r="V24" s="381"/>
      <c r="W24" s="381">
        <v>822.77800000000002</v>
      </c>
      <c r="X24" s="383">
        <v>5</v>
      </c>
      <c r="Y24" s="380"/>
      <c r="Z24" s="381"/>
      <c r="AA24" s="381">
        <v>1032.671</v>
      </c>
      <c r="AB24" s="383">
        <v>5</v>
      </c>
      <c r="AC24" s="380"/>
      <c r="AD24" s="381"/>
      <c r="AE24" s="381">
        <v>1056.578</v>
      </c>
      <c r="AF24" s="383">
        <v>5</v>
      </c>
      <c r="AG24" s="380"/>
      <c r="AH24" s="381"/>
      <c r="AI24" s="382">
        <v>926.20699999999999</v>
      </c>
      <c r="AJ24" s="383">
        <v>5</v>
      </c>
      <c r="AK24" s="380"/>
      <c r="AL24" s="381"/>
      <c r="AM24" s="382">
        <v>730.85799999999995</v>
      </c>
      <c r="AN24" s="431">
        <v>5</v>
      </c>
      <c r="AO24" s="380"/>
      <c r="AP24" s="381"/>
      <c r="AQ24" s="381">
        <v>695.80499999999995</v>
      </c>
      <c r="AR24" s="383">
        <v>5</v>
      </c>
      <c r="AS24" s="380"/>
      <c r="AT24" s="381"/>
      <c r="AU24" s="382">
        <v>515.83399999999995</v>
      </c>
      <c r="AV24" s="384">
        <v>5</v>
      </c>
      <c r="AW24" s="385"/>
      <c r="AX24" s="382"/>
      <c r="AY24" s="382">
        <v>542.54300000000001</v>
      </c>
      <c r="AZ24" s="386">
        <v>5</v>
      </c>
      <c r="BA24" s="369"/>
      <c r="BB24" s="376"/>
      <c r="BC24" s="438">
        <f t="shared" ref="BC24:BD24" si="4">G24+K24+O24+S24+W24+AA24+AE24+AI24+AM24+AQ24+AU24+AY24</f>
        <v>9898.5720000000019</v>
      </c>
      <c r="BD24" s="439">
        <f t="shared" si="4"/>
        <v>60</v>
      </c>
      <c r="BE24" s="369"/>
      <c r="BF24" s="376"/>
      <c r="BG24" s="438">
        <v>11947.296</v>
      </c>
      <c r="BH24" s="439">
        <v>62.11</v>
      </c>
    </row>
    <row r="25" spans="1:60" s="247" customFormat="1" ht="12" thickBot="1">
      <c r="A25" s="432" t="s">
        <v>48</v>
      </c>
      <c r="B25" s="387" t="s">
        <v>174</v>
      </c>
      <c r="C25" s="387" t="s">
        <v>50</v>
      </c>
      <c r="D25" s="388" t="s">
        <v>155</v>
      </c>
      <c r="E25" s="389">
        <f t="shared" ref="E25:X25" si="5">E11+E22+E24</f>
        <v>287.95400000000001</v>
      </c>
      <c r="F25" s="390">
        <f t="shared" si="5"/>
        <v>0</v>
      </c>
      <c r="G25" s="391">
        <f t="shared" si="5"/>
        <v>823.56500000000005</v>
      </c>
      <c r="H25" s="392">
        <f t="shared" si="5"/>
        <v>5</v>
      </c>
      <c r="I25" s="389">
        <f t="shared" si="5"/>
        <v>258.94099999999997</v>
      </c>
      <c r="J25" s="390">
        <f t="shared" si="5"/>
        <v>0</v>
      </c>
      <c r="K25" s="391">
        <f t="shared" si="5"/>
        <v>853.59199999999998</v>
      </c>
      <c r="L25" s="393">
        <f t="shared" si="5"/>
        <v>5</v>
      </c>
      <c r="M25" s="389">
        <f t="shared" si="5"/>
        <v>286.14699999999999</v>
      </c>
      <c r="N25" s="390">
        <f t="shared" si="5"/>
        <v>0</v>
      </c>
      <c r="O25" s="391">
        <f t="shared" si="5"/>
        <v>1041.0830000000001</v>
      </c>
      <c r="P25" s="393">
        <f t="shared" si="5"/>
        <v>5</v>
      </c>
      <c r="Q25" s="394">
        <f t="shared" si="5"/>
        <v>276.85000000000002</v>
      </c>
      <c r="R25" s="395">
        <f t="shared" si="5"/>
        <v>0</v>
      </c>
      <c r="S25" s="395">
        <f t="shared" si="5"/>
        <v>857.05799999999999</v>
      </c>
      <c r="T25" s="396">
        <f t="shared" si="5"/>
        <v>5</v>
      </c>
      <c r="U25" s="394">
        <f t="shared" si="5"/>
        <v>285.10899999999998</v>
      </c>
      <c r="V25" s="395">
        <f t="shared" si="5"/>
        <v>0</v>
      </c>
      <c r="W25" s="395">
        <f>W24</f>
        <v>822.77800000000002</v>
      </c>
      <c r="X25" s="396">
        <f t="shared" si="5"/>
        <v>5</v>
      </c>
      <c r="Y25" s="394">
        <f>Y11+Y22+Y24</f>
        <v>276.50400000000002</v>
      </c>
      <c r="Z25" s="395">
        <f>Z11+Z22+Z24</f>
        <v>0</v>
      </c>
      <c r="AA25" s="395">
        <f>AA24</f>
        <v>1032.671</v>
      </c>
      <c r="AB25" s="396">
        <f>AB11+AB22+AB24</f>
        <v>5</v>
      </c>
      <c r="AC25" s="394">
        <f>AC11+AC22+AC24</f>
        <v>285.63600000000002</v>
      </c>
      <c r="AD25" s="395">
        <f>AD11+AD22+AD24</f>
        <v>0</v>
      </c>
      <c r="AE25" s="395">
        <f>AE24</f>
        <v>1056.578</v>
      </c>
      <c r="AF25" s="396">
        <f>AF11+AF22+AF24</f>
        <v>5</v>
      </c>
      <c r="AG25" s="394">
        <f>AG11+AG22+AG24</f>
        <v>281.495</v>
      </c>
      <c r="AH25" s="395">
        <f>AH11+AH22+AH24</f>
        <v>0</v>
      </c>
      <c r="AI25" s="395">
        <f>AI24</f>
        <v>926.20699999999999</v>
      </c>
      <c r="AJ25" s="396">
        <f>AJ11+AJ22+AJ24</f>
        <v>5</v>
      </c>
      <c r="AK25" s="394">
        <f>AK11+AK22+AK24</f>
        <v>273.86500000000001</v>
      </c>
      <c r="AL25" s="395">
        <f>AL11+AL22+AL24</f>
        <v>0</v>
      </c>
      <c r="AM25" s="395">
        <f>AM24</f>
        <v>730.85799999999995</v>
      </c>
      <c r="AN25" s="396">
        <f>AN11+AN22+AN24</f>
        <v>5</v>
      </c>
      <c r="AO25" s="394">
        <f>AO11+AO22+AO24</f>
        <v>233.39400000000001</v>
      </c>
      <c r="AP25" s="395">
        <f>AP11+AP22+AP24</f>
        <v>0</v>
      </c>
      <c r="AQ25" s="395">
        <f>AQ24</f>
        <v>695.80499999999995</v>
      </c>
      <c r="AR25" s="396">
        <f>AR11+AR22+AR24</f>
        <v>5</v>
      </c>
      <c r="AS25" s="397">
        <f>AS11+AS22+AS24</f>
        <v>228.125</v>
      </c>
      <c r="AT25" s="395">
        <f>AT11+AT22+AT24</f>
        <v>0</v>
      </c>
      <c r="AU25" s="398">
        <f>AU24</f>
        <v>515.83399999999995</v>
      </c>
      <c r="AV25" s="399">
        <f>AV11+AV22+AV24</f>
        <v>5</v>
      </c>
      <c r="AW25" s="394">
        <f>AW11+AW22+AW24</f>
        <v>239.88499999999999</v>
      </c>
      <c r="AX25" s="395">
        <f>AX11+AX22+AX24</f>
        <v>0</v>
      </c>
      <c r="AY25" s="395">
        <f>AY24</f>
        <v>542.54300000000001</v>
      </c>
      <c r="AZ25" s="399">
        <f>AZ11+AZ22+AZ24</f>
        <v>5</v>
      </c>
      <c r="BA25" s="397">
        <f>BA11+BA22+BA24</f>
        <v>3213.9049999999997</v>
      </c>
      <c r="BB25" s="398">
        <f>BB11+BB22+BB24</f>
        <v>0</v>
      </c>
      <c r="BC25" s="398">
        <f>BC24</f>
        <v>9898.5720000000019</v>
      </c>
      <c r="BD25" s="399">
        <f>BD11+BD22+BD24</f>
        <v>60</v>
      </c>
      <c r="BE25" s="397">
        <f>BE11+BE22+BE24</f>
        <v>3578.95</v>
      </c>
      <c r="BF25" s="398">
        <f>BF11+BF22+BF24</f>
        <v>0</v>
      </c>
      <c r="BG25" s="398">
        <f>BG24</f>
        <v>11947.296</v>
      </c>
      <c r="BH25" s="399">
        <f>BH11+BH22+BH24</f>
        <v>62.11</v>
      </c>
    </row>
    <row r="27" spans="1:60" s="131" customFormat="1"/>
    <row r="28" spans="1:60" s="131" customFormat="1">
      <c r="BD28" s="440">
        <f>BA25+BC25+BD25</f>
        <v>13172.477000000003</v>
      </c>
      <c r="BE28" s="441"/>
      <c r="BF28" s="441"/>
      <c r="BG28" s="441"/>
      <c r="BH28" s="440">
        <f>BE25+BG25+BH25</f>
        <v>15588.356</v>
      </c>
    </row>
    <row r="29" spans="1:60" s="131" customFormat="1"/>
    <row r="30" spans="1:60" s="131" customFormat="1"/>
    <row r="31" spans="1:60" s="131" customFormat="1"/>
    <row r="32" spans="1:60" s="131" customFormat="1"/>
    <row r="33" s="131" customFormat="1"/>
    <row r="34" s="131" customFormat="1"/>
    <row r="35" s="131" customFormat="1"/>
    <row r="36" s="131" customFormat="1"/>
    <row r="37" s="131" customFormat="1"/>
    <row r="38" s="131" customFormat="1"/>
    <row r="39" s="131" customFormat="1"/>
    <row r="40" s="131" customFormat="1"/>
    <row r="41" s="131" customFormat="1"/>
    <row r="42" s="131" customFormat="1"/>
    <row r="43" s="131" customFormat="1"/>
    <row r="44" s="131" customFormat="1"/>
    <row r="45" s="131" customFormat="1"/>
    <row r="46" s="131" customFormat="1"/>
    <row r="47" s="131" customFormat="1"/>
    <row r="48" s="131" customFormat="1"/>
    <row r="49" s="131" customFormat="1"/>
    <row r="50" s="131" customFormat="1"/>
    <row r="51" s="131" customFormat="1"/>
    <row r="52" s="131" customFormat="1"/>
    <row r="53" s="131" customFormat="1"/>
    <row r="54" s="131" customFormat="1"/>
    <row r="55" s="131" customFormat="1"/>
    <row r="56" s="131" customFormat="1"/>
    <row r="57" s="131" customFormat="1"/>
    <row r="58" s="131" customFormat="1"/>
    <row r="59" s="131" customFormat="1"/>
    <row r="60" s="131" customFormat="1"/>
    <row r="61" s="131" customFormat="1"/>
    <row r="62" s="131" customFormat="1"/>
    <row r="63" s="131" customFormat="1"/>
    <row r="64" s="131" customFormat="1"/>
    <row r="65" s="131" customFormat="1"/>
    <row r="66" s="131" customFormat="1"/>
    <row r="67" s="131" customFormat="1"/>
  </sheetData>
  <mergeCells count="18">
    <mergeCell ref="BE4:BH4"/>
    <mergeCell ref="AK4:AN4"/>
    <mergeCell ref="AO4:AR4"/>
    <mergeCell ref="AS4:AV4"/>
    <mergeCell ref="AW4:AZ4"/>
    <mergeCell ref="BA4:BD4"/>
    <mergeCell ref="A2:AJ2"/>
    <mergeCell ref="A4:A5"/>
    <mergeCell ref="B4:B5"/>
    <mergeCell ref="D4:D5"/>
    <mergeCell ref="E4:H4"/>
    <mergeCell ref="I4:L4"/>
    <mergeCell ref="M4:P4"/>
    <mergeCell ref="Q4:T4"/>
    <mergeCell ref="U4:X4"/>
    <mergeCell ref="Y4:AB4"/>
    <mergeCell ref="AC4:AF4"/>
    <mergeCell ref="AG4:AJ4"/>
  </mergeCells>
  <dataValidations count="1">
    <dataValidation type="decimal" allowBlank="1" showInputMessage="1" showErrorMessage="1" sqref="E12:BH24">
      <formula1>-10000000000000</formula1>
      <formula2>10000000000000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J37"/>
  <sheetViews>
    <sheetView workbookViewId="0">
      <selection activeCell="G45" sqref="G45"/>
    </sheetView>
  </sheetViews>
  <sheetFormatPr defaultRowHeight="12.75"/>
  <cols>
    <col min="2" max="2" width="13.140625" customWidth="1"/>
    <col min="3" max="3" width="12.5703125" customWidth="1"/>
    <col min="4" max="4" width="12.140625" customWidth="1"/>
    <col min="5" max="5" width="15" customWidth="1"/>
    <col min="8" max="8" width="3.42578125" customWidth="1"/>
  </cols>
  <sheetData>
    <row r="1" spans="1:8" ht="15.75">
      <c r="A1" s="247"/>
      <c r="B1" s="248" t="s">
        <v>200</v>
      </c>
      <c r="C1" s="248"/>
      <c r="D1" s="247"/>
      <c r="E1" s="247"/>
      <c r="F1" s="247"/>
      <c r="G1" s="247"/>
      <c r="H1" s="247"/>
    </row>
    <row r="2" spans="1:8">
      <c r="A2" s="247"/>
      <c r="B2" s="247"/>
      <c r="C2" s="247"/>
      <c r="D2" s="247"/>
      <c r="E2" s="247"/>
      <c r="F2" s="247"/>
      <c r="G2" s="247"/>
      <c r="H2" s="247"/>
    </row>
    <row r="3" spans="1:8">
      <c r="A3" s="247"/>
      <c r="B3" s="247" t="s">
        <v>83</v>
      </c>
      <c r="C3" s="247" t="s">
        <v>84</v>
      </c>
      <c r="D3" s="247" t="s">
        <v>85</v>
      </c>
      <c r="E3" s="247"/>
      <c r="F3" s="247"/>
      <c r="G3" s="247"/>
      <c r="H3" s="247"/>
    </row>
    <row r="4" spans="1:8" ht="13.5" thickBot="1">
      <c r="A4" s="247"/>
      <c r="B4" s="247"/>
      <c r="C4" s="247"/>
      <c r="D4" s="247"/>
      <c r="E4" s="247"/>
      <c r="F4" s="247" t="s">
        <v>86</v>
      </c>
      <c r="G4" s="247"/>
      <c r="H4" s="247"/>
    </row>
    <row r="5" spans="1:8">
      <c r="A5" s="249"/>
      <c r="B5" s="250">
        <f>C5+D5</f>
        <v>1116.519</v>
      </c>
      <c r="C5" s="251">
        <v>502.59199999999998</v>
      </c>
      <c r="D5" s="251">
        <v>613.92700000000002</v>
      </c>
      <c r="E5" s="252">
        <f t="shared" ref="E5:E28" si="0">SUM(C5:D5)</f>
        <v>1116.519</v>
      </c>
      <c r="F5" s="406">
        <v>1949.43</v>
      </c>
      <c r="G5" s="247"/>
      <c r="H5" s="247"/>
    </row>
    <row r="6" spans="1:8" ht="13.5" thickBot="1">
      <c r="A6" s="253" t="s">
        <v>87</v>
      </c>
      <c r="B6" s="254">
        <f>B5*F5</f>
        <v>2176575.63417</v>
      </c>
      <c r="C6" s="255">
        <f>C5*F5</f>
        <v>979767.92255999998</v>
      </c>
      <c r="D6" s="255">
        <f>D5*F5</f>
        <v>1196807.7116100001</v>
      </c>
      <c r="E6" s="256">
        <f t="shared" si="0"/>
        <v>2176575.63417</v>
      </c>
      <c r="F6" s="257"/>
      <c r="G6" s="247"/>
      <c r="H6" s="247"/>
    </row>
    <row r="7" spans="1:8">
      <c r="A7" s="249"/>
      <c r="B7" s="250">
        <f>C7+D7</f>
        <v>1117.5329999999999</v>
      </c>
      <c r="C7" s="251">
        <v>432.53300000000002</v>
      </c>
      <c r="D7" s="251">
        <v>685</v>
      </c>
      <c r="E7" s="252">
        <f t="shared" si="0"/>
        <v>1117.5329999999999</v>
      </c>
      <c r="F7" s="406">
        <v>2025.83</v>
      </c>
      <c r="G7" s="247"/>
      <c r="H7" s="247"/>
    </row>
    <row r="8" spans="1:8" ht="13.5" thickBot="1">
      <c r="A8" s="253" t="s">
        <v>88</v>
      </c>
      <c r="B8" s="258">
        <f>B7*F7</f>
        <v>2263931.8773899996</v>
      </c>
      <c r="C8" s="255">
        <f>C7*F7</f>
        <v>876238.32738999999</v>
      </c>
      <c r="D8" s="255">
        <f>D7*F7</f>
        <v>1387693.55</v>
      </c>
      <c r="E8" s="256">
        <f t="shared" si="0"/>
        <v>2263931.87739</v>
      </c>
      <c r="F8" s="257"/>
      <c r="G8" s="247"/>
      <c r="H8" s="247"/>
    </row>
    <row r="9" spans="1:8">
      <c r="A9" s="249"/>
      <c r="B9" s="250">
        <f>C9+D9</f>
        <v>1332.23</v>
      </c>
      <c r="C9" s="251">
        <v>469.85300000000001</v>
      </c>
      <c r="D9" s="251">
        <v>862.37699999999995</v>
      </c>
      <c r="E9" s="252">
        <f t="shared" si="0"/>
        <v>1332.23</v>
      </c>
      <c r="F9" s="406">
        <v>2026.77</v>
      </c>
      <c r="G9" s="247"/>
      <c r="H9" s="247"/>
    </row>
    <row r="10" spans="1:8" ht="13.5" thickBot="1">
      <c r="A10" s="253" t="s">
        <v>89</v>
      </c>
      <c r="B10" s="254">
        <f>B9*F9</f>
        <v>2700123.7971000001</v>
      </c>
      <c r="C10" s="255">
        <f>C9*F9</f>
        <v>952283.96481000003</v>
      </c>
      <c r="D10" s="255">
        <f>D9*F9</f>
        <v>1747839.8322899998</v>
      </c>
      <c r="E10" s="256">
        <f t="shared" si="0"/>
        <v>2700123.7971000001</v>
      </c>
      <c r="F10" s="257"/>
      <c r="G10" s="247"/>
      <c r="H10" s="247"/>
    </row>
    <row r="11" spans="1:8">
      <c r="A11" s="249"/>
      <c r="B11" s="250">
        <f>C11+D11</f>
        <v>1138.9079999999999</v>
      </c>
      <c r="C11" s="251">
        <v>427.15699999999998</v>
      </c>
      <c r="D11" s="251">
        <v>711.75099999999998</v>
      </c>
      <c r="E11" s="252">
        <f t="shared" si="0"/>
        <v>1138.9079999999999</v>
      </c>
      <c r="F11" s="406">
        <v>2029.39</v>
      </c>
      <c r="G11" s="247"/>
      <c r="H11" s="247"/>
    </row>
    <row r="12" spans="1:8" ht="13.5" thickBot="1">
      <c r="A12" s="253" t="s">
        <v>90</v>
      </c>
      <c r="B12" s="258">
        <f>B11*F11</f>
        <v>2311288.50612</v>
      </c>
      <c r="C12" s="255">
        <f>C11*F11</f>
        <v>866868.14422999998</v>
      </c>
      <c r="D12" s="255">
        <f>D11*F11</f>
        <v>1444420.3618900001</v>
      </c>
      <c r="E12" s="256">
        <f t="shared" si="0"/>
        <v>2311288.50612</v>
      </c>
      <c r="F12" s="257"/>
      <c r="G12" s="247"/>
      <c r="H12" s="247"/>
    </row>
    <row r="13" spans="1:8">
      <c r="A13" s="249"/>
      <c r="B13" s="250">
        <f>C13+D13</f>
        <v>1112.8869999999999</v>
      </c>
      <c r="C13" s="251">
        <v>419.31099999999998</v>
      </c>
      <c r="D13" s="251">
        <v>693.57600000000002</v>
      </c>
      <c r="E13" s="252">
        <f t="shared" si="0"/>
        <v>1112.8869999999999</v>
      </c>
      <c r="F13" s="406">
        <v>2036.13</v>
      </c>
      <c r="G13" s="247"/>
      <c r="H13" s="247"/>
    </row>
    <row r="14" spans="1:8" ht="13.5" thickBot="1">
      <c r="A14" s="253" t="s">
        <v>91</v>
      </c>
      <c r="B14" s="254">
        <f>B13*F13</f>
        <v>2265982.6073099999</v>
      </c>
      <c r="C14" s="255">
        <f>C13*F13</f>
        <v>853771.70643000002</v>
      </c>
      <c r="D14" s="255">
        <f>D13*F13</f>
        <v>1412210.9008800001</v>
      </c>
      <c r="E14" s="256">
        <f t="shared" si="0"/>
        <v>2265982.6073099999</v>
      </c>
      <c r="F14" s="257"/>
      <c r="G14" s="247"/>
      <c r="H14" s="247"/>
    </row>
    <row r="15" spans="1:8">
      <c r="A15" s="249"/>
      <c r="B15" s="250">
        <f>C15+D15</f>
        <v>1314.175</v>
      </c>
      <c r="C15" s="251">
        <v>411.779</v>
      </c>
      <c r="D15" s="251">
        <v>902.39599999999996</v>
      </c>
      <c r="E15" s="252">
        <f t="shared" si="0"/>
        <v>1314.175</v>
      </c>
      <c r="F15" s="406">
        <v>2048.0300000000002</v>
      </c>
      <c r="G15" s="247"/>
      <c r="H15" s="247"/>
    </row>
    <row r="16" spans="1:8" ht="13.5" thickBot="1">
      <c r="A16" s="253" t="s">
        <v>92</v>
      </c>
      <c r="B16" s="258">
        <f>B15*F15</f>
        <v>2691469.8252500002</v>
      </c>
      <c r="C16" s="255">
        <f>C15*F15</f>
        <v>843335.74537000002</v>
      </c>
      <c r="D16" s="255">
        <f>D15*F15</f>
        <v>1848134.0798800001</v>
      </c>
      <c r="E16" s="256">
        <f t="shared" si="0"/>
        <v>2691469.8252500002</v>
      </c>
      <c r="F16" s="257"/>
      <c r="G16" s="247"/>
      <c r="H16" s="247"/>
    </row>
    <row r="17" spans="1:10">
      <c r="A17" s="249"/>
      <c r="B17" s="250">
        <f>C17+D17</f>
        <v>1347.2139999999999</v>
      </c>
      <c r="C17" s="251">
        <v>413.81299999999999</v>
      </c>
      <c r="D17" s="251">
        <v>933.40099999999995</v>
      </c>
      <c r="E17" s="252">
        <f t="shared" si="0"/>
        <v>1347.2139999999999</v>
      </c>
      <c r="F17" s="406">
        <v>2080.31</v>
      </c>
      <c r="G17" s="247"/>
      <c r="H17" s="247"/>
    </row>
    <row r="18" spans="1:10" ht="13.5" thickBot="1">
      <c r="A18" s="253" t="s">
        <v>93</v>
      </c>
      <c r="B18" s="254">
        <f>B17*F17</f>
        <v>2802622.7563399998</v>
      </c>
      <c r="C18" s="255">
        <f>C17*F17</f>
        <v>860859.32202999992</v>
      </c>
      <c r="D18" s="255">
        <f>D17*F17</f>
        <v>1941763.4343099999</v>
      </c>
      <c r="E18" s="256">
        <f t="shared" si="0"/>
        <v>2802622.7563399998</v>
      </c>
      <c r="F18" s="257"/>
      <c r="G18" s="247"/>
      <c r="H18" s="247"/>
    </row>
    <row r="19" spans="1:10">
      <c r="A19" s="249"/>
      <c r="B19" s="250">
        <f>C19+D19</f>
        <v>1212.702</v>
      </c>
      <c r="C19" s="251">
        <v>429.38099999999997</v>
      </c>
      <c r="D19" s="251">
        <v>783.32100000000003</v>
      </c>
      <c r="E19" s="252">
        <f t="shared" si="0"/>
        <v>1212.702</v>
      </c>
      <c r="F19" s="406">
        <v>2118.8200000000002</v>
      </c>
      <c r="G19" s="247"/>
      <c r="H19" s="247"/>
    </row>
    <row r="20" spans="1:10" ht="13.5" thickBot="1">
      <c r="A20" s="253" t="s">
        <v>94</v>
      </c>
      <c r="B20" s="258">
        <f>B19*F19</f>
        <v>2569497.2516400004</v>
      </c>
      <c r="C20" s="255">
        <f>C19*F19</f>
        <v>909781.05041999999</v>
      </c>
      <c r="D20" s="255">
        <f>D19*F19</f>
        <v>1659716.2012200002</v>
      </c>
      <c r="E20" s="256">
        <f t="shared" si="0"/>
        <v>2569497.2516400004</v>
      </c>
      <c r="F20" s="257"/>
      <c r="G20" s="247"/>
      <c r="H20" s="247"/>
    </row>
    <row r="21" spans="1:10">
      <c r="A21" s="249"/>
      <c r="B21" s="250">
        <f>C21+D21</f>
        <v>1009.723</v>
      </c>
      <c r="C21" s="251">
        <v>403.05099999999999</v>
      </c>
      <c r="D21" s="251">
        <v>606.67200000000003</v>
      </c>
      <c r="E21" s="252">
        <f t="shared" si="0"/>
        <v>1009.723</v>
      </c>
      <c r="F21" s="406">
        <v>2153.62</v>
      </c>
      <c r="G21" s="247"/>
      <c r="H21" s="247"/>
    </row>
    <row r="22" spans="1:10" ht="13.5" thickBot="1">
      <c r="A22" s="253" t="s">
        <v>95</v>
      </c>
      <c r="B22" s="254">
        <f>B21*F21</f>
        <v>2174559.64726</v>
      </c>
      <c r="C22" s="255">
        <f>C21*F21</f>
        <v>868018.69461999997</v>
      </c>
      <c r="D22" s="255">
        <f>D21*F21</f>
        <v>1306540.95264</v>
      </c>
      <c r="E22" s="256">
        <f t="shared" si="0"/>
        <v>2174559.64726</v>
      </c>
      <c r="F22" s="257"/>
      <c r="G22" s="247"/>
      <c r="H22" s="247"/>
    </row>
    <row r="23" spans="1:10">
      <c r="A23" s="249"/>
      <c r="B23" s="250">
        <f>C23+D23</f>
        <v>934.19899999999996</v>
      </c>
      <c r="C23" s="251">
        <v>282.697</v>
      </c>
      <c r="D23" s="251">
        <v>651.50199999999995</v>
      </c>
      <c r="E23" s="252">
        <f t="shared" si="0"/>
        <v>934.19899999999996</v>
      </c>
      <c r="F23" s="406">
        <v>2165.7399999999998</v>
      </c>
      <c r="G23" s="247"/>
      <c r="H23" s="247"/>
    </row>
    <row r="24" spans="1:10" ht="13.5" thickBot="1">
      <c r="A24" s="259" t="s">
        <v>96</v>
      </c>
      <c r="B24" s="258">
        <f>B23*F23</f>
        <v>2023232.1422599996</v>
      </c>
      <c r="C24" s="255">
        <f>C23*F23</f>
        <v>612248.20077999996</v>
      </c>
      <c r="D24" s="255">
        <f>D23*F23</f>
        <v>1410983.9414799998</v>
      </c>
      <c r="E24" s="256">
        <f t="shared" si="0"/>
        <v>2023232.1422599996</v>
      </c>
      <c r="F24" s="257"/>
      <c r="G24" s="247"/>
      <c r="H24" s="247"/>
    </row>
    <row r="25" spans="1:10">
      <c r="A25" s="249"/>
      <c r="B25" s="250">
        <f>C25+D25</f>
        <v>748.95900000000006</v>
      </c>
      <c r="C25" s="251">
        <v>283.79500000000002</v>
      </c>
      <c r="D25" s="251">
        <v>465.16399999999999</v>
      </c>
      <c r="E25" s="252">
        <f t="shared" si="0"/>
        <v>748.95900000000006</v>
      </c>
      <c r="F25" s="406">
        <v>2165.15</v>
      </c>
      <c r="G25" s="247"/>
      <c r="H25" s="247"/>
    </row>
    <row r="26" spans="1:10" ht="13.5" thickBot="1">
      <c r="A26" s="253" t="s">
        <v>97</v>
      </c>
      <c r="B26" s="258">
        <f>B25*F25</f>
        <v>1621608.5788500002</v>
      </c>
      <c r="C26" s="255">
        <f>C25*F25</f>
        <v>614458.74425000011</v>
      </c>
      <c r="D26" s="255">
        <f>D25*F25</f>
        <v>1007149.8346000001</v>
      </c>
      <c r="E26" s="256">
        <f t="shared" si="0"/>
        <v>1621608.5788500002</v>
      </c>
      <c r="F26" s="257"/>
      <c r="G26" s="247"/>
      <c r="H26" s="247"/>
    </row>
    <row r="27" spans="1:10">
      <c r="A27" s="249"/>
      <c r="B27" s="250">
        <f>C27+D27</f>
        <v>787.428</v>
      </c>
      <c r="C27" s="251">
        <v>301.05599999999998</v>
      </c>
      <c r="D27" s="251">
        <v>486.37200000000001</v>
      </c>
      <c r="E27" s="252">
        <f t="shared" si="0"/>
        <v>787.428</v>
      </c>
      <c r="F27" s="406">
        <v>2172.58</v>
      </c>
      <c r="G27" s="247"/>
      <c r="H27" s="247"/>
    </row>
    <row r="28" spans="1:10" ht="13.5" thickBot="1">
      <c r="A28" s="253" t="s">
        <v>98</v>
      </c>
      <c r="B28" s="258">
        <f>B27*F27</f>
        <v>1710750.32424</v>
      </c>
      <c r="C28" s="255">
        <f>C27*F27</f>
        <v>654068.24447999999</v>
      </c>
      <c r="D28" s="255">
        <f>D27*F27</f>
        <v>1056682.0797600001</v>
      </c>
      <c r="E28" s="256">
        <f t="shared" si="0"/>
        <v>1710750.32424</v>
      </c>
      <c r="F28" s="257"/>
      <c r="G28" s="247"/>
      <c r="H28" s="247"/>
    </row>
    <row r="29" spans="1:10">
      <c r="A29" s="249"/>
      <c r="B29" s="260">
        <f t="shared" ref="B29:E30" si="1">B5+B7+B9+B11+B13+B15+B17+B19+B21+B23+B25+B27</f>
        <v>13172.477000000001</v>
      </c>
      <c r="C29" s="261">
        <f t="shared" si="1"/>
        <v>4777.0179999999991</v>
      </c>
      <c r="D29" s="261">
        <f t="shared" si="1"/>
        <v>8395.4590000000007</v>
      </c>
      <c r="E29" s="261">
        <f t="shared" si="1"/>
        <v>13172.477000000001</v>
      </c>
      <c r="F29" s="262"/>
      <c r="G29" s="247"/>
      <c r="H29" s="247"/>
    </row>
    <row r="30" spans="1:10" ht="13.5" thickBot="1">
      <c r="A30" s="253" t="s">
        <v>99</v>
      </c>
      <c r="B30" s="263">
        <f t="shared" si="1"/>
        <v>27311642.947930001</v>
      </c>
      <c r="C30" s="264">
        <f t="shared" si="1"/>
        <v>9891700.0673699994</v>
      </c>
      <c r="D30" s="264">
        <f t="shared" si="1"/>
        <v>17419942.880560003</v>
      </c>
      <c r="E30" s="265">
        <f>C30+D30</f>
        <v>27311642.947930001</v>
      </c>
      <c r="F30" s="266"/>
      <c r="G30" s="247"/>
      <c r="H30" s="247"/>
    </row>
    <row r="31" spans="1:10">
      <c r="A31" s="247"/>
      <c r="B31" s="247"/>
      <c r="C31" s="247"/>
      <c r="D31" s="247"/>
      <c r="E31" s="247"/>
      <c r="F31" s="247"/>
      <c r="G31" s="247"/>
      <c r="H31" s="247"/>
      <c r="J31">
        <f>E30/E29</f>
        <v>2073.3870287213254</v>
      </c>
    </row>
    <row r="32" spans="1:10">
      <c r="A32" s="247"/>
      <c r="B32" s="247"/>
      <c r="C32" s="247"/>
      <c r="D32" s="247"/>
      <c r="E32" s="247"/>
      <c r="F32" s="247"/>
      <c r="G32" s="247"/>
      <c r="H32" s="247"/>
    </row>
    <row r="33" spans="1:8">
      <c r="A33" s="247" t="s">
        <v>214</v>
      </c>
      <c r="B33" s="247"/>
      <c r="C33" s="247"/>
      <c r="D33" s="247"/>
      <c r="E33" s="247"/>
      <c r="F33" s="247"/>
      <c r="G33" s="247"/>
      <c r="H33" s="247"/>
    </row>
    <row r="34" spans="1:8">
      <c r="A34" s="516" t="s">
        <v>216</v>
      </c>
      <c r="B34" s="516"/>
      <c r="C34" s="516"/>
      <c r="D34" s="516"/>
      <c r="E34" s="516"/>
      <c r="F34" s="516"/>
      <c r="G34" s="516"/>
      <c r="H34" s="516"/>
    </row>
    <row r="35" spans="1:8">
      <c r="A35" s="516"/>
      <c r="B35" s="516"/>
      <c r="C35" s="516"/>
      <c r="D35" s="516"/>
      <c r="E35" s="516"/>
      <c r="F35" s="516"/>
      <c r="G35" s="516"/>
      <c r="H35" s="516"/>
    </row>
    <row r="36" spans="1:8">
      <c r="A36" s="247" t="s">
        <v>215</v>
      </c>
      <c r="B36" s="247"/>
      <c r="C36" s="247"/>
      <c r="D36" s="247"/>
      <c r="E36" s="247"/>
      <c r="F36" s="247"/>
      <c r="G36" s="247"/>
      <c r="H36" s="247"/>
    </row>
    <row r="37" spans="1:8">
      <c r="A37" s="247"/>
      <c r="B37" s="247"/>
      <c r="C37" s="247"/>
      <c r="D37" s="247"/>
      <c r="E37" s="247"/>
      <c r="F37" s="247"/>
      <c r="G37" s="247"/>
      <c r="H37" s="247"/>
    </row>
  </sheetData>
  <mergeCells count="1">
    <mergeCell ref="A34:H35"/>
  </mergeCells>
  <phoneticPr fontId="6"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I13"/>
  <sheetViews>
    <sheetView workbookViewId="0">
      <selection activeCell="M5" sqref="M5"/>
    </sheetView>
  </sheetViews>
  <sheetFormatPr defaultRowHeight="12.75"/>
  <cols>
    <col min="1" max="1" width="4.7109375" customWidth="1"/>
    <col min="2" max="2" width="19.28515625" customWidth="1"/>
    <col min="3" max="3" width="7.85546875" customWidth="1"/>
    <col min="4" max="4" width="8.42578125" customWidth="1"/>
    <col min="5" max="5" width="7.42578125" customWidth="1"/>
    <col min="6" max="6" width="10.7109375" customWidth="1"/>
    <col min="7" max="7" width="8.85546875" customWidth="1"/>
    <col min="8" max="8" width="10.140625" customWidth="1"/>
    <col min="9" max="9" width="9.140625" customWidth="1"/>
    <col min="10" max="10" width="6.140625" customWidth="1"/>
    <col min="11" max="11" width="5.7109375" customWidth="1"/>
  </cols>
  <sheetData>
    <row r="1" spans="1:9" ht="15.75">
      <c r="A1" s="522" t="s">
        <v>182</v>
      </c>
      <c r="B1" s="523"/>
      <c r="C1" s="523"/>
      <c r="D1" s="523"/>
      <c r="E1" s="523"/>
      <c r="F1" s="523"/>
      <c r="G1" s="523"/>
      <c r="H1" s="523"/>
      <c r="I1" s="523"/>
    </row>
    <row r="2" spans="1:9" ht="15.75">
      <c r="A2" s="522" t="s">
        <v>199</v>
      </c>
      <c r="B2" s="523"/>
      <c r="C2" s="523"/>
      <c r="D2" s="523"/>
      <c r="E2" s="523"/>
      <c r="F2" s="523"/>
      <c r="G2" s="523"/>
      <c r="H2" s="523"/>
      <c r="I2" s="523"/>
    </row>
    <row r="3" spans="1:9" ht="19.5" thickBot="1">
      <c r="A3" s="358"/>
    </row>
    <row r="4" spans="1:9" ht="90" customHeight="1" thickBot="1">
      <c r="A4" s="524" t="s">
        <v>183</v>
      </c>
      <c r="B4" s="524" t="s">
        <v>184</v>
      </c>
      <c r="C4" s="517" t="s">
        <v>185</v>
      </c>
      <c r="D4" s="517" t="s">
        <v>186</v>
      </c>
      <c r="E4" s="517" t="s">
        <v>187</v>
      </c>
      <c r="F4" s="517" t="s">
        <v>188</v>
      </c>
      <c r="G4" s="519" t="s">
        <v>189</v>
      </c>
      <c r="H4" s="520"/>
      <c r="I4" s="521"/>
    </row>
    <row r="5" spans="1:9" ht="93.75" customHeight="1" thickBot="1">
      <c r="A5" s="525"/>
      <c r="B5" s="525"/>
      <c r="C5" s="518"/>
      <c r="D5" s="518"/>
      <c r="E5" s="518"/>
      <c r="F5" s="518"/>
      <c r="G5" s="405" t="s">
        <v>13</v>
      </c>
      <c r="H5" s="405" t="s">
        <v>190</v>
      </c>
      <c r="I5" s="405" t="s">
        <v>16</v>
      </c>
    </row>
    <row r="6" spans="1:9" ht="30.75" thickBot="1">
      <c r="A6" s="402">
        <v>1</v>
      </c>
      <c r="B6" s="403" t="s">
        <v>191</v>
      </c>
      <c r="C6" s="401">
        <v>160</v>
      </c>
      <c r="D6" s="401">
        <v>82.7</v>
      </c>
      <c r="E6" s="404">
        <v>77334</v>
      </c>
      <c r="F6" s="404">
        <v>5366</v>
      </c>
      <c r="G6" s="401">
        <v>0</v>
      </c>
      <c r="H6" s="401">
        <v>0</v>
      </c>
      <c r="I6" s="401">
        <v>0</v>
      </c>
    </row>
    <row r="7" spans="1:9" ht="30.75" thickBot="1">
      <c r="A7" s="402">
        <v>2</v>
      </c>
      <c r="B7" s="403" t="s">
        <v>191</v>
      </c>
      <c r="C7" s="401">
        <v>40</v>
      </c>
      <c r="D7" s="401">
        <v>18</v>
      </c>
      <c r="E7" s="404">
        <v>14467</v>
      </c>
      <c r="F7" s="404">
        <v>3533</v>
      </c>
      <c r="G7" s="401">
        <v>0</v>
      </c>
      <c r="H7" s="401">
        <v>0</v>
      </c>
      <c r="I7" s="401">
        <v>0</v>
      </c>
    </row>
    <row r="8" spans="1:9" ht="30.75" thickBot="1">
      <c r="A8" s="402">
        <v>3</v>
      </c>
      <c r="B8" s="403" t="s">
        <v>192</v>
      </c>
      <c r="C8" s="401" t="s">
        <v>193</v>
      </c>
      <c r="D8" s="401">
        <v>60</v>
      </c>
      <c r="E8" s="404">
        <v>35556</v>
      </c>
      <c r="F8" s="404">
        <v>13644</v>
      </c>
      <c r="G8" s="401">
        <v>0</v>
      </c>
      <c r="H8" s="404">
        <v>10800</v>
      </c>
      <c r="I8" s="401">
        <v>0</v>
      </c>
    </row>
    <row r="9" spans="1:9" ht="45.75" thickBot="1">
      <c r="A9" s="402">
        <v>4</v>
      </c>
      <c r="B9" s="403" t="s">
        <v>194</v>
      </c>
      <c r="C9" s="401" t="s">
        <v>193</v>
      </c>
      <c r="D9" s="401">
        <v>60</v>
      </c>
      <c r="E9" s="404">
        <v>29312</v>
      </c>
      <c r="F9" s="404">
        <v>15678</v>
      </c>
      <c r="G9" s="401">
        <v>0</v>
      </c>
      <c r="H9" s="404">
        <v>11400</v>
      </c>
      <c r="I9" s="401">
        <v>0</v>
      </c>
    </row>
    <row r="10" spans="1:9" ht="30.75" thickBot="1">
      <c r="A10" s="402">
        <v>5</v>
      </c>
      <c r="B10" s="403" t="s">
        <v>195</v>
      </c>
      <c r="C10" s="401" t="s">
        <v>193</v>
      </c>
      <c r="D10" s="401">
        <v>5</v>
      </c>
      <c r="E10" s="401">
        <v>317</v>
      </c>
      <c r="F10" s="404">
        <v>4683</v>
      </c>
      <c r="G10" s="401">
        <v>0</v>
      </c>
      <c r="H10" s="401">
        <v>0</v>
      </c>
      <c r="I10" s="401">
        <v>0</v>
      </c>
    </row>
    <row r="11" spans="1:9" ht="15.75" thickBot="1">
      <c r="A11" s="402">
        <v>6</v>
      </c>
      <c r="B11" s="403" t="s">
        <v>196</v>
      </c>
      <c r="C11" s="401">
        <v>22.173999999999999</v>
      </c>
      <c r="D11" s="401">
        <v>13.29</v>
      </c>
      <c r="E11" s="404">
        <v>6665</v>
      </c>
      <c r="F11" s="404">
        <v>2625</v>
      </c>
      <c r="G11" s="401" t="s">
        <v>131</v>
      </c>
      <c r="H11" s="404">
        <v>4000</v>
      </c>
      <c r="I11" s="401">
        <v>0</v>
      </c>
    </row>
    <row r="12" spans="1:9" ht="15.75" thickBot="1">
      <c r="A12" s="402">
        <v>7</v>
      </c>
      <c r="B12" s="403" t="s">
        <v>197</v>
      </c>
      <c r="C12" s="401">
        <v>7.41</v>
      </c>
      <c r="D12" s="401">
        <v>13.71</v>
      </c>
      <c r="E12" s="404">
        <v>6408</v>
      </c>
      <c r="F12" s="404">
        <v>7302</v>
      </c>
      <c r="G12" s="401" t="s">
        <v>131</v>
      </c>
      <c r="H12" s="401">
        <v>0</v>
      </c>
      <c r="I12" s="401">
        <v>0</v>
      </c>
    </row>
    <row r="13" spans="1:9" ht="15.75" thickBot="1">
      <c r="A13" s="402">
        <v>8</v>
      </c>
      <c r="B13" s="403" t="s">
        <v>198</v>
      </c>
      <c r="C13" s="401">
        <v>4.71</v>
      </c>
      <c r="D13" s="401">
        <v>3</v>
      </c>
      <c r="E13" s="404">
        <v>2942</v>
      </c>
      <c r="F13" s="401">
        <v>58</v>
      </c>
      <c r="G13" s="401" t="s">
        <v>131</v>
      </c>
      <c r="H13" s="401">
        <v>0</v>
      </c>
      <c r="I13" s="401">
        <v>0</v>
      </c>
    </row>
  </sheetData>
  <mergeCells count="9">
    <mergeCell ref="F4:F5"/>
    <mergeCell ref="G4:I4"/>
    <mergeCell ref="A1:I1"/>
    <mergeCell ref="A2:I2"/>
    <mergeCell ref="A4:A5"/>
    <mergeCell ref="B4:B5"/>
    <mergeCell ref="C4:C5"/>
    <mergeCell ref="D4:D5"/>
    <mergeCell ref="E4:E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Q20"/>
  <sheetViews>
    <sheetView workbookViewId="0">
      <selection activeCell="I25" sqref="I25"/>
    </sheetView>
  </sheetViews>
  <sheetFormatPr defaultRowHeight="12.75"/>
  <cols>
    <col min="2" max="2" width="9.7109375" customWidth="1"/>
    <col min="4" max="4" width="6.5703125" customWidth="1"/>
    <col min="5" max="5" width="7.5703125" customWidth="1"/>
    <col min="6" max="6" width="8.42578125" customWidth="1"/>
    <col min="7" max="7" width="6.7109375" customWidth="1"/>
    <col min="8" max="8" width="7.140625" customWidth="1"/>
    <col min="9" max="9" width="6" customWidth="1"/>
    <col min="10" max="10" width="6.140625" customWidth="1"/>
    <col min="11" max="11" width="7" customWidth="1"/>
    <col min="12" max="12" width="7.28515625" customWidth="1"/>
    <col min="13" max="13" width="8.140625" customWidth="1"/>
    <col min="14" max="14" width="8" customWidth="1"/>
    <col min="15" max="15" width="7.5703125" customWidth="1"/>
    <col min="16" max="17" width="7.7109375" customWidth="1"/>
  </cols>
  <sheetData>
    <row r="1" spans="1:17" ht="13.5" thickBot="1">
      <c r="A1" s="268"/>
      <c r="B1" s="268"/>
      <c r="C1" s="268"/>
      <c r="D1" s="268"/>
      <c r="E1" s="268"/>
      <c r="F1" s="528" t="s">
        <v>175</v>
      </c>
      <c r="G1" s="528"/>
      <c r="H1" s="528"/>
      <c r="I1" s="528"/>
      <c r="J1" s="528"/>
      <c r="K1" s="528"/>
      <c r="L1" s="528"/>
      <c r="M1" s="528"/>
      <c r="N1" s="528"/>
      <c r="O1" s="528"/>
      <c r="P1" s="528"/>
      <c r="Q1" s="268"/>
    </row>
    <row r="2" spans="1:17" ht="13.5" customHeight="1" thickBot="1">
      <c r="A2" s="529" t="s">
        <v>100</v>
      </c>
      <c r="B2" s="530"/>
      <c r="C2" s="531" t="s">
        <v>101</v>
      </c>
      <c r="D2" s="269"/>
      <c r="E2" s="269"/>
      <c r="F2" s="269"/>
      <c r="G2" s="269"/>
      <c r="H2" s="269"/>
      <c r="I2" s="269"/>
      <c r="J2" s="269"/>
      <c r="K2" s="269"/>
      <c r="L2" s="269"/>
      <c r="M2" s="269"/>
      <c r="N2" s="269"/>
      <c r="O2" s="269"/>
      <c r="P2" s="269"/>
      <c r="Q2" s="278"/>
    </row>
    <row r="3" spans="1:17" ht="13.5" thickBot="1">
      <c r="A3" s="534" t="s">
        <v>102</v>
      </c>
      <c r="B3" s="535"/>
      <c r="C3" s="532"/>
      <c r="D3" s="270" t="s">
        <v>103</v>
      </c>
      <c r="E3" s="536" t="s">
        <v>104</v>
      </c>
      <c r="F3" s="537"/>
      <c r="G3" s="537"/>
      <c r="H3" s="537"/>
      <c r="I3" s="537"/>
      <c r="J3" s="537"/>
      <c r="K3" s="537"/>
      <c r="L3" s="537"/>
      <c r="M3" s="537"/>
      <c r="N3" s="537"/>
      <c r="O3" s="537"/>
      <c r="P3" s="537"/>
      <c r="Q3" s="276" t="s">
        <v>105</v>
      </c>
    </row>
    <row r="4" spans="1:17" ht="13.5" thickBot="1">
      <c r="A4" s="538" t="s">
        <v>106</v>
      </c>
      <c r="B4" s="539"/>
      <c r="C4" s="533"/>
      <c r="D4" s="273"/>
      <c r="E4" s="273" t="s">
        <v>107</v>
      </c>
      <c r="F4" s="273" t="s">
        <v>108</v>
      </c>
      <c r="G4" s="273" t="s">
        <v>89</v>
      </c>
      <c r="H4" s="273" t="s">
        <v>109</v>
      </c>
      <c r="I4" s="273" t="s">
        <v>91</v>
      </c>
      <c r="J4" s="273" t="s">
        <v>92</v>
      </c>
      <c r="K4" s="273" t="s">
        <v>93</v>
      </c>
      <c r="L4" s="273" t="s">
        <v>110</v>
      </c>
      <c r="M4" s="272" t="s">
        <v>111</v>
      </c>
      <c r="N4" s="273" t="s">
        <v>112</v>
      </c>
      <c r="O4" s="273" t="s">
        <v>113</v>
      </c>
      <c r="P4" s="277" t="s">
        <v>114</v>
      </c>
      <c r="Q4" s="275" t="s">
        <v>115</v>
      </c>
    </row>
    <row r="5" spans="1:17" ht="13.5" thickBot="1">
      <c r="A5" s="526" t="s">
        <v>116</v>
      </c>
      <c r="B5" s="527"/>
      <c r="C5" s="274" t="s">
        <v>117</v>
      </c>
      <c r="D5" s="273" t="s">
        <v>118</v>
      </c>
      <c r="E5" s="273" t="s">
        <v>119</v>
      </c>
      <c r="F5" s="273" t="s">
        <v>119</v>
      </c>
      <c r="G5" s="273" t="s">
        <v>119</v>
      </c>
      <c r="H5" s="273" t="s">
        <v>119</v>
      </c>
      <c r="I5" s="273">
        <v>4</v>
      </c>
      <c r="J5" s="273">
        <v>2</v>
      </c>
      <c r="K5" s="273" t="s">
        <v>119</v>
      </c>
      <c r="L5" s="273" t="s">
        <v>119</v>
      </c>
      <c r="M5" s="273" t="s">
        <v>119</v>
      </c>
      <c r="N5" s="273" t="s">
        <v>119</v>
      </c>
      <c r="O5" s="273" t="s">
        <v>119</v>
      </c>
      <c r="P5" s="271" t="s">
        <v>119</v>
      </c>
      <c r="Q5" s="275">
        <v>6</v>
      </c>
    </row>
    <row r="6" spans="1:17" ht="13.5" thickBot="1">
      <c r="A6" s="526" t="s">
        <v>120</v>
      </c>
      <c r="B6" s="527"/>
      <c r="C6" s="274" t="s">
        <v>117</v>
      </c>
      <c r="D6" s="273" t="s">
        <v>118</v>
      </c>
      <c r="E6" s="273" t="s">
        <v>119</v>
      </c>
      <c r="F6" s="273" t="s">
        <v>119</v>
      </c>
      <c r="G6" s="273" t="s">
        <v>119</v>
      </c>
      <c r="H6" s="273" t="s">
        <v>119</v>
      </c>
      <c r="I6" s="273">
        <v>1</v>
      </c>
      <c r="J6" s="273">
        <v>1</v>
      </c>
      <c r="K6" s="273" t="s">
        <v>119</v>
      </c>
      <c r="L6" s="273" t="s">
        <v>119</v>
      </c>
      <c r="M6" s="273" t="s">
        <v>119</v>
      </c>
      <c r="N6" s="273" t="s">
        <v>119</v>
      </c>
      <c r="O6" s="273" t="s">
        <v>119</v>
      </c>
      <c r="P6" s="271" t="s">
        <v>119</v>
      </c>
      <c r="Q6" s="275">
        <v>2</v>
      </c>
    </row>
    <row r="7" spans="1:17" ht="25.5" customHeight="1" thickBot="1">
      <c r="A7" s="526" t="s">
        <v>121</v>
      </c>
      <c r="B7" s="527"/>
      <c r="C7" s="274" t="s">
        <v>117</v>
      </c>
      <c r="D7" s="273" t="s">
        <v>118</v>
      </c>
      <c r="E7" s="273">
        <v>33</v>
      </c>
      <c r="F7" s="273">
        <v>25</v>
      </c>
      <c r="G7" s="273">
        <v>20</v>
      </c>
      <c r="H7" s="273">
        <v>24</v>
      </c>
      <c r="I7" s="273">
        <v>24</v>
      </c>
      <c r="J7" s="273">
        <v>27</v>
      </c>
      <c r="K7" s="273">
        <v>10</v>
      </c>
      <c r="L7" s="273">
        <v>29</v>
      </c>
      <c r="M7" s="273">
        <v>21</v>
      </c>
      <c r="N7" s="273">
        <v>21</v>
      </c>
      <c r="O7" s="273">
        <v>10</v>
      </c>
      <c r="P7" s="271">
        <v>2</v>
      </c>
      <c r="Q7" s="275">
        <v>246</v>
      </c>
    </row>
    <row r="8" spans="1:17" ht="13.5" thickBot="1">
      <c r="A8" s="526" t="s">
        <v>122</v>
      </c>
      <c r="B8" s="527"/>
      <c r="C8" s="274" t="s">
        <v>117</v>
      </c>
      <c r="D8" s="273" t="s">
        <v>118</v>
      </c>
      <c r="E8" s="273">
        <v>2</v>
      </c>
      <c r="F8" s="273">
        <v>1</v>
      </c>
      <c r="G8" s="273">
        <v>5</v>
      </c>
      <c r="H8" s="273">
        <v>4</v>
      </c>
      <c r="I8" s="273">
        <v>0</v>
      </c>
      <c r="J8" s="273">
        <v>0</v>
      </c>
      <c r="K8" s="273">
        <v>5</v>
      </c>
      <c r="L8" s="273">
        <v>2</v>
      </c>
      <c r="M8" s="273">
        <v>9</v>
      </c>
      <c r="N8" s="273">
        <v>0</v>
      </c>
      <c r="O8" s="273">
        <v>5</v>
      </c>
      <c r="P8" s="271">
        <v>0</v>
      </c>
      <c r="Q8" s="275">
        <v>33</v>
      </c>
    </row>
    <row r="9" spans="1:17" ht="13.5" thickBot="1">
      <c r="A9" s="526" t="s">
        <v>123</v>
      </c>
      <c r="B9" s="527"/>
      <c r="C9" s="274" t="s">
        <v>117</v>
      </c>
      <c r="D9" s="273" t="s">
        <v>118</v>
      </c>
      <c r="E9" s="273">
        <v>17</v>
      </c>
      <c r="F9" s="273">
        <v>29</v>
      </c>
      <c r="G9" s="273">
        <v>9</v>
      </c>
      <c r="H9" s="273">
        <v>18</v>
      </c>
      <c r="I9" s="273">
        <v>5</v>
      </c>
      <c r="J9" s="273">
        <v>15</v>
      </c>
      <c r="K9" s="273">
        <v>2</v>
      </c>
      <c r="L9" s="273">
        <v>4</v>
      </c>
      <c r="M9" s="273">
        <v>2</v>
      </c>
      <c r="N9" s="273">
        <v>9</v>
      </c>
      <c r="O9" s="273">
        <v>0</v>
      </c>
      <c r="P9" s="271">
        <v>0</v>
      </c>
      <c r="Q9" s="275">
        <v>110</v>
      </c>
    </row>
    <row r="10" spans="1:17" ht="25.5" customHeight="1" thickBot="1">
      <c r="A10" s="526" t="s">
        <v>124</v>
      </c>
      <c r="B10" s="527"/>
      <c r="C10" s="274" t="s">
        <v>117</v>
      </c>
      <c r="D10" s="273" t="s">
        <v>118</v>
      </c>
      <c r="E10" s="273" t="s">
        <v>119</v>
      </c>
      <c r="F10" s="273" t="s">
        <v>119</v>
      </c>
      <c r="G10" s="273" t="s">
        <v>119</v>
      </c>
      <c r="H10" s="273" t="s">
        <v>119</v>
      </c>
      <c r="I10" s="273">
        <v>4</v>
      </c>
      <c r="J10" s="273">
        <v>2</v>
      </c>
      <c r="K10" s="273" t="s">
        <v>119</v>
      </c>
      <c r="L10" s="273" t="s">
        <v>119</v>
      </c>
      <c r="M10" s="273" t="s">
        <v>119</v>
      </c>
      <c r="N10" s="273" t="s">
        <v>119</v>
      </c>
      <c r="O10" s="273" t="s">
        <v>119</v>
      </c>
      <c r="P10" s="271" t="s">
        <v>119</v>
      </c>
      <c r="Q10" s="275">
        <v>6</v>
      </c>
    </row>
    <row r="11" spans="1:17" ht="25.5" customHeight="1" thickBot="1">
      <c r="A11" s="526" t="s">
        <v>125</v>
      </c>
      <c r="B11" s="527"/>
      <c r="C11" s="274" t="s">
        <v>117</v>
      </c>
      <c r="D11" s="273" t="s">
        <v>118</v>
      </c>
      <c r="E11" s="273" t="s">
        <v>119</v>
      </c>
      <c r="F11" s="273" t="s">
        <v>119</v>
      </c>
      <c r="G11" s="273" t="s">
        <v>119</v>
      </c>
      <c r="H11" s="273" t="s">
        <v>119</v>
      </c>
      <c r="I11" s="273">
        <v>1</v>
      </c>
      <c r="J11" s="273">
        <v>1</v>
      </c>
      <c r="K11" s="273" t="s">
        <v>119</v>
      </c>
      <c r="L11" s="273" t="s">
        <v>119</v>
      </c>
      <c r="M11" s="273">
        <v>1</v>
      </c>
      <c r="N11" s="273" t="s">
        <v>119</v>
      </c>
      <c r="O11" s="273" t="s">
        <v>119</v>
      </c>
      <c r="P11" s="271" t="s">
        <v>119</v>
      </c>
      <c r="Q11" s="275">
        <v>2</v>
      </c>
    </row>
    <row r="12" spans="1:17" ht="25.5" customHeight="1" thickBot="1">
      <c r="A12" s="526" t="s">
        <v>133</v>
      </c>
      <c r="B12" s="527"/>
      <c r="C12" s="274" t="s">
        <v>117</v>
      </c>
      <c r="D12" s="273" t="s">
        <v>118</v>
      </c>
      <c r="E12" s="273">
        <v>9</v>
      </c>
      <c r="F12" s="273">
        <v>9</v>
      </c>
      <c r="G12" s="273">
        <v>12</v>
      </c>
      <c r="H12" s="273">
        <v>16</v>
      </c>
      <c r="I12" s="273">
        <v>8</v>
      </c>
      <c r="J12" s="273">
        <v>14</v>
      </c>
      <c r="K12" s="273">
        <v>7</v>
      </c>
      <c r="L12" s="273">
        <v>15</v>
      </c>
      <c r="M12" s="273">
        <v>13</v>
      </c>
      <c r="N12" s="273">
        <v>19</v>
      </c>
      <c r="O12" s="273">
        <v>12</v>
      </c>
      <c r="P12" s="271" t="s">
        <v>119</v>
      </c>
      <c r="Q12" s="275">
        <v>134</v>
      </c>
    </row>
    <row r="13" spans="1:17" ht="25.5" customHeight="1" thickBot="1">
      <c r="A13" s="526" t="s">
        <v>132</v>
      </c>
      <c r="B13" s="527"/>
      <c r="C13" s="274" t="s">
        <v>117</v>
      </c>
      <c r="D13" s="273" t="s">
        <v>118</v>
      </c>
      <c r="E13" s="273" t="s">
        <v>119</v>
      </c>
      <c r="F13" s="273" t="s">
        <v>119</v>
      </c>
      <c r="G13" s="273" t="s">
        <v>119</v>
      </c>
      <c r="H13" s="273" t="s">
        <v>119</v>
      </c>
      <c r="I13" s="273">
        <v>12</v>
      </c>
      <c r="J13" s="273">
        <v>4</v>
      </c>
      <c r="K13" s="273" t="s">
        <v>119</v>
      </c>
      <c r="L13" s="273" t="s">
        <v>119</v>
      </c>
      <c r="M13" s="273" t="s">
        <v>119</v>
      </c>
      <c r="N13" s="273" t="s">
        <v>119</v>
      </c>
      <c r="O13" s="273" t="s">
        <v>119</v>
      </c>
      <c r="P13" s="271" t="s">
        <v>119</v>
      </c>
      <c r="Q13" s="275">
        <v>16</v>
      </c>
    </row>
    <row r="14" spans="1:17" ht="25.5" customHeight="1" thickBot="1">
      <c r="A14" s="526" t="s">
        <v>126</v>
      </c>
      <c r="B14" s="527"/>
      <c r="C14" s="274" t="s">
        <v>117</v>
      </c>
      <c r="D14" s="273" t="s">
        <v>118</v>
      </c>
      <c r="E14" s="273" t="s">
        <v>119</v>
      </c>
      <c r="F14" s="273" t="s">
        <v>119</v>
      </c>
      <c r="G14" s="273" t="s">
        <v>119</v>
      </c>
      <c r="H14" s="273" t="s">
        <v>119</v>
      </c>
      <c r="I14" s="273" t="s">
        <v>119</v>
      </c>
      <c r="J14" s="273" t="s">
        <v>127</v>
      </c>
      <c r="K14" s="273" t="s">
        <v>119</v>
      </c>
      <c r="L14" s="273" t="s">
        <v>119</v>
      </c>
      <c r="M14" s="273">
        <v>2</v>
      </c>
      <c r="N14" s="273" t="s">
        <v>119</v>
      </c>
      <c r="O14" s="273" t="s">
        <v>119</v>
      </c>
      <c r="P14" s="271" t="s">
        <v>119</v>
      </c>
      <c r="Q14" s="275">
        <v>2</v>
      </c>
    </row>
    <row r="15" spans="1:17" ht="13.5" thickBot="1">
      <c r="A15" s="526" t="s">
        <v>128</v>
      </c>
      <c r="B15" s="527"/>
      <c r="C15" s="274" t="s">
        <v>117</v>
      </c>
      <c r="D15" s="273" t="s">
        <v>118</v>
      </c>
      <c r="E15" s="273" t="s">
        <v>119</v>
      </c>
      <c r="F15" s="273">
        <v>3</v>
      </c>
      <c r="G15" s="273">
        <v>1</v>
      </c>
      <c r="H15" s="273" t="s">
        <v>119</v>
      </c>
      <c r="I15" s="273">
        <v>4</v>
      </c>
      <c r="J15" s="273">
        <v>3</v>
      </c>
      <c r="K15" s="273">
        <v>3</v>
      </c>
      <c r="L15" s="273">
        <v>7</v>
      </c>
      <c r="M15" s="273">
        <v>6</v>
      </c>
      <c r="N15" s="273">
        <v>11</v>
      </c>
      <c r="O15" s="273">
        <v>8</v>
      </c>
      <c r="P15" s="271" t="s">
        <v>119</v>
      </c>
      <c r="Q15" s="275">
        <v>46</v>
      </c>
    </row>
    <row r="16" spans="1:17" ht="13.5" thickBot="1">
      <c r="A16" s="526" t="s">
        <v>129</v>
      </c>
      <c r="B16" s="527"/>
      <c r="C16" s="274" t="s">
        <v>117</v>
      </c>
      <c r="D16" s="273" t="s">
        <v>118</v>
      </c>
      <c r="E16" s="273">
        <v>7</v>
      </c>
      <c r="F16" s="273" t="s">
        <v>119</v>
      </c>
      <c r="G16" s="273" t="s">
        <v>119</v>
      </c>
      <c r="H16" s="273">
        <v>4</v>
      </c>
      <c r="I16" s="273" t="s">
        <v>119</v>
      </c>
      <c r="J16" s="273">
        <v>3</v>
      </c>
      <c r="K16" s="273">
        <v>9</v>
      </c>
      <c r="L16" s="273">
        <v>3</v>
      </c>
      <c r="M16" s="273">
        <v>3</v>
      </c>
      <c r="N16" s="273" t="s">
        <v>119</v>
      </c>
      <c r="O16" s="273">
        <v>4</v>
      </c>
      <c r="P16" s="271" t="s">
        <v>119</v>
      </c>
      <c r="Q16" s="275">
        <v>33</v>
      </c>
    </row>
    <row r="17" spans="1:17" ht="25.5" customHeight="1" thickBot="1">
      <c r="A17" s="526" t="s">
        <v>130</v>
      </c>
      <c r="B17" s="527"/>
      <c r="C17" s="274" t="s">
        <v>117</v>
      </c>
      <c r="D17" s="273" t="s">
        <v>118</v>
      </c>
      <c r="E17" s="273">
        <v>5</v>
      </c>
      <c r="F17" s="273">
        <v>11</v>
      </c>
      <c r="G17" s="273">
        <v>21</v>
      </c>
      <c r="H17" s="273">
        <v>58</v>
      </c>
      <c r="I17" s="273">
        <v>50</v>
      </c>
      <c r="J17" s="273" t="s">
        <v>119</v>
      </c>
      <c r="K17" s="273" t="s">
        <v>131</v>
      </c>
      <c r="L17" s="273">
        <v>26</v>
      </c>
      <c r="M17" s="273">
        <v>23</v>
      </c>
      <c r="N17" s="273">
        <v>2</v>
      </c>
      <c r="O17" s="273">
        <v>47</v>
      </c>
      <c r="P17" s="271">
        <v>24</v>
      </c>
      <c r="Q17" s="275">
        <v>267</v>
      </c>
    </row>
    <row r="18" spans="1:17" ht="13.5" thickBot="1">
      <c r="A18" s="526"/>
      <c r="B18" s="527"/>
      <c r="C18" s="274"/>
      <c r="D18" s="273"/>
      <c r="E18" s="273"/>
      <c r="F18" s="273"/>
      <c r="G18" s="273"/>
      <c r="H18" s="273"/>
      <c r="I18" s="273"/>
      <c r="J18" s="273"/>
      <c r="K18" s="273"/>
      <c r="L18" s="273"/>
      <c r="M18" s="273"/>
      <c r="N18" s="273"/>
      <c r="O18" s="273"/>
      <c r="P18" s="271"/>
      <c r="Q18" s="275"/>
    </row>
    <row r="19" spans="1:17" ht="15.75">
      <c r="A19" s="267"/>
    </row>
    <row r="20" spans="1:17">
      <c r="A20" t="s">
        <v>433</v>
      </c>
    </row>
  </sheetData>
  <mergeCells count="20">
    <mergeCell ref="A10:B10"/>
    <mergeCell ref="F1:P1"/>
    <mergeCell ref="A2:B2"/>
    <mergeCell ref="C2:C4"/>
    <mergeCell ref="A3:B3"/>
    <mergeCell ref="E3:P3"/>
    <mergeCell ref="A4:B4"/>
    <mergeCell ref="A5:B5"/>
    <mergeCell ref="A6:B6"/>
    <mergeCell ref="A7:B7"/>
    <mergeCell ref="A8:B8"/>
    <mergeCell ref="A9:B9"/>
    <mergeCell ref="A17:B17"/>
    <mergeCell ref="A18:B18"/>
    <mergeCell ref="A11:B11"/>
    <mergeCell ref="A12:B12"/>
    <mergeCell ref="A13:B13"/>
    <mergeCell ref="A14:B14"/>
    <mergeCell ref="A15:B15"/>
    <mergeCell ref="A16:B16"/>
  </mergeCells>
  <phoneticPr fontId="6" type="noConversion"/>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42"/>
  <sheetViews>
    <sheetView topLeftCell="A34" workbookViewId="0">
      <selection activeCell="F56" sqref="F56"/>
    </sheetView>
  </sheetViews>
  <sheetFormatPr defaultRowHeight="12.75"/>
  <cols>
    <col min="1" max="1" width="5.7109375" customWidth="1"/>
    <col min="2" max="2" width="7" customWidth="1"/>
    <col min="3" max="3" width="18.7109375" customWidth="1"/>
    <col min="4" max="4" width="20.85546875" customWidth="1"/>
    <col min="5" max="5" width="18.140625" customWidth="1"/>
    <col min="6" max="6" width="17.42578125" customWidth="1"/>
    <col min="7" max="7" width="25" customWidth="1"/>
    <col min="8" max="8" width="19" customWidth="1"/>
  </cols>
  <sheetData>
    <row r="1" spans="1:8">
      <c r="A1" s="540" t="s">
        <v>147</v>
      </c>
      <c r="B1" s="541"/>
      <c r="C1" s="541"/>
      <c r="D1" s="541"/>
      <c r="E1" s="541"/>
      <c r="F1" s="541"/>
      <c r="G1" s="541"/>
      <c r="H1" s="541"/>
    </row>
    <row r="2" spans="1:8" ht="19.5" customHeight="1">
      <c r="A2" s="541"/>
      <c r="B2" s="541"/>
      <c r="C2" s="541"/>
      <c r="D2" s="541"/>
      <c r="E2" s="541"/>
      <c r="F2" s="541"/>
      <c r="G2" s="541"/>
      <c r="H2" s="541"/>
    </row>
    <row r="3" spans="1:8" ht="15.75">
      <c r="A3" s="279"/>
    </row>
    <row r="4" spans="1:8" ht="15.75">
      <c r="A4" s="267"/>
    </row>
    <row r="6" spans="1:8" ht="13.5" thickBot="1"/>
    <row r="7" spans="1:8" ht="46.5" customHeight="1">
      <c r="A7" s="542" t="s">
        <v>134</v>
      </c>
      <c r="B7" s="549" t="s">
        <v>135</v>
      </c>
      <c r="C7" s="542" t="s">
        <v>136</v>
      </c>
      <c r="D7" s="542" t="s">
        <v>137</v>
      </c>
      <c r="E7" s="542" t="s">
        <v>176</v>
      </c>
      <c r="F7" s="542" t="s">
        <v>138</v>
      </c>
      <c r="G7" s="359" t="s">
        <v>139</v>
      </c>
      <c r="H7" s="542" t="s">
        <v>141</v>
      </c>
    </row>
    <row r="8" spans="1:8" ht="54" customHeight="1" thickBot="1">
      <c r="A8" s="543"/>
      <c r="B8" s="550"/>
      <c r="C8" s="543"/>
      <c r="D8" s="543"/>
      <c r="E8" s="543"/>
      <c r="F8" s="543"/>
      <c r="G8" s="360" t="s">
        <v>140</v>
      </c>
      <c r="H8" s="543"/>
    </row>
    <row r="9" spans="1:8" ht="25.5">
      <c r="A9" s="544">
        <v>1</v>
      </c>
      <c r="B9" s="544">
        <v>1</v>
      </c>
      <c r="C9" s="280" t="s">
        <v>142</v>
      </c>
      <c r="D9" s="546" t="s">
        <v>144</v>
      </c>
      <c r="E9" s="546" t="s">
        <v>145</v>
      </c>
      <c r="F9" s="546" t="s">
        <v>146</v>
      </c>
      <c r="G9" s="546" t="s">
        <v>177</v>
      </c>
      <c r="H9" s="546" t="s">
        <v>131</v>
      </c>
    </row>
    <row r="10" spans="1:8" ht="13.5" thickBot="1">
      <c r="A10" s="545"/>
      <c r="B10" s="545"/>
      <c r="C10" s="281" t="s">
        <v>143</v>
      </c>
      <c r="D10" s="547"/>
      <c r="E10" s="547"/>
      <c r="F10" s="547"/>
      <c r="G10" s="548"/>
      <c r="H10" s="547"/>
    </row>
    <row r="11" spans="1:8" ht="40.5" customHeight="1" thickBot="1">
      <c r="A11" s="357">
        <v>2</v>
      </c>
      <c r="B11" s="281">
        <v>1</v>
      </c>
      <c r="C11" s="281" t="s">
        <v>178</v>
      </c>
      <c r="D11" s="400" t="s">
        <v>179</v>
      </c>
      <c r="E11" s="400" t="s">
        <v>180</v>
      </c>
      <c r="F11" s="400" t="s">
        <v>181</v>
      </c>
      <c r="G11" s="547"/>
      <c r="H11" s="400" t="s">
        <v>131</v>
      </c>
    </row>
    <row r="34" spans="1:8">
      <c r="A34" s="540" t="s">
        <v>147</v>
      </c>
      <c r="B34" s="541"/>
      <c r="C34" s="541"/>
      <c r="D34" s="541"/>
      <c r="E34" s="541"/>
      <c r="F34" s="541"/>
      <c r="G34" s="541"/>
      <c r="H34" s="541"/>
    </row>
    <row r="35" spans="1:8">
      <c r="A35" s="541"/>
      <c r="B35" s="541"/>
      <c r="C35" s="541"/>
      <c r="D35" s="541"/>
      <c r="E35" s="541"/>
      <c r="F35" s="541"/>
      <c r="G35" s="541"/>
      <c r="H35" s="541"/>
    </row>
    <row r="36" spans="1:8" ht="15.75">
      <c r="A36" s="446"/>
    </row>
    <row r="37" spans="1:8" ht="13.5" thickBot="1"/>
    <row r="38" spans="1:8" ht="31.5">
      <c r="A38" s="542" t="s">
        <v>134</v>
      </c>
      <c r="B38" s="549" t="s">
        <v>135</v>
      </c>
      <c r="C38" s="542" t="s">
        <v>136</v>
      </c>
      <c r="D38" s="542" t="s">
        <v>137</v>
      </c>
      <c r="E38" s="542" t="s">
        <v>176</v>
      </c>
      <c r="F38" s="542" t="s">
        <v>138</v>
      </c>
      <c r="G38" s="359" t="s">
        <v>139</v>
      </c>
      <c r="H38" s="542" t="s">
        <v>141</v>
      </c>
    </row>
    <row r="39" spans="1:8" ht="16.5" thickBot="1">
      <c r="A39" s="543"/>
      <c r="B39" s="550"/>
      <c r="C39" s="543"/>
      <c r="D39" s="543"/>
      <c r="E39" s="543"/>
      <c r="F39" s="543"/>
      <c r="G39" s="360" t="s">
        <v>140</v>
      </c>
      <c r="H39" s="543"/>
    </row>
    <row r="40" spans="1:8" ht="25.5">
      <c r="A40" s="544">
        <v>1</v>
      </c>
      <c r="B40" s="544">
        <v>1</v>
      </c>
      <c r="C40" s="280" t="s">
        <v>142</v>
      </c>
      <c r="D40" s="546" t="s">
        <v>144</v>
      </c>
      <c r="E40" s="546" t="s">
        <v>145</v>
      </c>
      <c r="F40" s="546" t="s">
        <v>146</v>
      </c>
      <c r="G40" s="546" t="s">
        <v>177</v>
      </c>
      <c r="H40" s="546" t="s">
        <v>131</v>
      </c>
    </row>
    <row r="41" spans="1:8" ht="13.5" thickBot="1">
      <c r="A41" s="545"/>
      <c r="B41" s="545"/>
      <c r="C41" s="281" t="s">
        <v>143</v>
      </c>
      <c r="D41" s="547"/>
      <c r="E41" s="547"/>
      <c r="F41" s="547"/>
      <c r="G41" s="548"/>
      <c r="H41" s="547"/>
    </row>
    <row r="42" spans="1:8" ht="36" customHeight="1" thickBot="1">
      <c r="A42" s="445">
        <v>2</v>
      </c>
      <c r="B42" s="281">
        <v>1</v>
      </c>
      <c r="C42" s="281" t="s">
        <v>233</v>
      </c>
      <c r="D42" s="400" t="s">
        <v>179</v>
      </c>
      <c r="E42" s="400" t="s">
        <v>180</v>
      </c>
      <c r="F42" s="400" t="s">
        <v>181</v>
      </c>
      <c r="G42" s="547"/>
      <c r="H42" s="400" t="s">
        <v>131</v>
      </c>
    </row>
  </sheetData>
  <mergeCells count="30">
    <mergeCell ref="G40:G42"/>
    <mergeCell ref="H40:H41"/>
    <mergeCell ref="A40:A41"/>
    <mergeCell ref="B40:B41"/>
    <mergeCell ref="D40:D41"/>
    <mergeCell ref="E40:E41"/>
    <mergeCell ref="F40:F41"/>
    <mergeCell ref="A34:H35"/>
    <mergeCell ref="A38:A39"/>
    <mergeCell ref="B38:B39"/>
    <mergeCell ref="C38:C39"/>
    <mergeCell ref="D38:D39"/>
    <mergeCell ref="E38:E39"/>
    <mergeCell ref="F38:F39"/>
    <mergeCell ref="H38:H39"/>
    <mergeCell ref="A1:H2"/>
    <mergeCell ref="F7:F8"/>
    <mergeCell ref="H7:H8"/>
    <mergeCell ref="A9:A10"/>
    <mergeCell ref="B9:B10"/>
    <mergeCell ref="D9:D10"/>
    <mergeCell ref="E9:E10"/>
    <mergeCell ref="F9:F10"/>
    <mergeCell ref="G9:G11"/>
    <mergeCell ref="H9:H10"/>
    <mergeCell ref="A7:A8"/>
    <mergeCell ref="B7:B8"/>
    <mergeCell ref="C7:C8"/>
    <mergeCell ref="D7:D8"/>
    <mergeCell ref="E7:E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D11"/>
  <sheetViews>
    <sheetView workbookViewId="0">
      <selection activeCell="O29" sqref="O29"/>
    </sheetView>
  </sheetViews>
  <sheetFormatPr defaultRowHeight="12.75"/>
  <cols>
    <col min="1" max="1" width="6.140625" customWidth="1"/>
    <col min="2" max="2" width="28.7109375" customWidth="1"/>
    <col min="3" max="3" width="15" customWidth="1"/>
    <col min="4" max="4" width="20.42578125" customWidth="1"/>
  </cols>
  <sheetData>
    <row r="1" spans="1:4" ht="18.75">
      <c r="A1" s="551" t="s">
        <v>234</v>
      </c>
      <c r="B1" s="552"/>
      <c r="C1" s="552"/>
      <c r="D1" s="552"/>
    </row>
    <row r="2" spans="1:4" ht="18.75">
      <c r="A2" s="551" t="s">
        <v>235</v>
      </c>
      <c r="B2" s="552"/>
      <c r="C2" s="552"/>
      <c r="D2" s="552"/>
    </row>
    <row r="3" spans="1:4" ht="18.75">
      <c r="A3" s="551" t="s">
        <v>236</v>
      </c>
      <c r="B3" s="552"/>
      <c r="C3" s="552"/>
      <c r="D3" s="552"/>
    </row>
    <row r="4" spans="1:4" ht="18.75">
      <c r="A4" s="551" t="s">
        <v>237</v>
      </c>
      <c r="B4" s="552"/>
      <c r="C4" s="552"/>
      <c r="D4" s="552"/>
    </row>
    <row r="5" spans="1:4" ht="16.5" thickBot="1">
      <c r="A5" s="267"/>
    </row>
    <row r="6" spans="1:4" ht="36.75" customHeight="1" thickBot="1">
      <c r="A6" s="447" t="s">
        <v>134</v>
      </c>
      <c r="B6" s="448" t="s">
        <v>238</v>
      </c>
      <c r="C6" s="448" t="s">
        <v>239</v>
      </c>
      <c r="D6" s="448" t="s">
        <v>240</v>
      </c>
    </row>
    <row r="7" spans="1:4" ht="24" customHeight="1" thickBot="1">
      <c r="A7" s="449" t="s">
        <v>17</v>
      </c>
      <c r="B7" s="450" t="s">
        <v>241</v>
      </c>
      <c r="C7" s="360" t="s">
        <v>242</v>
      </c>
      <c r="D7" s="451" t="s">
        <v>131</v>
      </c>
    </row>
    <row r="8" spans="1:4" ht="24" customHeight="1" thickBot="1">
      <c r="A8" s="449" t="s">
        <v>39</v>
      </c>
      <c r="B8" s="450" t="s">
        <v>241</v>
      </c>
      <c r="C8" s="360" t="s">
        <v>243</v>
      </c>
      <c r="D8" s="451" t="s">
        <v>131</v>
      </c>
    </row>
    <row r="9" spans="1:4" ht="21" customHeight="1" thickBot="1">
      <c r="A9" s="449" t="s">
        <v>45</v>
      </c>
      <c r="B9" s="450" t="s">
        <v>241</v>
      </c>
      <c r="C9" s="360" t="s">
        <v>244</v>
      </c>
      <c r="D9" s="451" t="s">
        <v>131</v>
      </c>
    </row>
    <row r="10" spans="1:4" ht="18.75" customHeight="1" thickBot="1">
      <c r="A10" s="449" t="s">
        <v>48</v>
      </c>
      <c r="B10" s="450" t="s">
        <v>241</v>
      </c>
      <c r="C10" s="360" t="s">
        <v>245</v>
      </c>
      <c r="D10" s="451" t="s">
        <v>119</v>
      </c>
    </row>
    <row r="11" spans="1:4" ht="16.5" thickBot="1">
      <c r="A11" s="449"/>
      <c r="B11" s="452"/>
      <c r="C11" s="452"/>
      <c r="D11" s="452"/>
    </row>
  </sheetData>
  <mergeCells count="4">
    <mergeCell ref="A1:D1"/>
    <mergeCell ref="A2:D2"/>
    <mergeCell ref="A3:D3"/>
    <mergeCell ref="A4: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vt:i4>
      </vt:variant>
    </vt:vector>
  </HeadingPairs>
  <TitlesOfParts>
    <vt:vector size="13" baseType="lpstr">
      <vt:lpstr>Информация за 2013 год</vt:lpstr>
      <vt:lpstr>Баланс эл.мощности</vt:lpstr>
      <vt:lpstr>Баланс эл. энергии</vt:lpstr>
      <vt:lpstr>Потери в сети</vt:lpstr>
      <vt:lpstr>Затраты на потери</vt:lpstr>
      <vt:lpstr>Пропускная способность сетей</vt:lpstr>
      <vt:lpstr>План ремонта оборудования </vt:lpstr>
      <vt:lpstr>Заявки на тех.присоединение</vt:lpstr>
      <vt:lpstr>мероприятия по снижению потерь</vt:lpstr>
      <vt:lpstr>данные об аварийных отключениях</vt:lpstr>
      <vt:lpstr>инвест программы</vt:lpstr>
      <vt:lpstr>'Баланс эл.мощности'!Область_печати</vt:lpstr>
      <vt:lpstr>'Потери в сети'!Область_печати</vt:lpstr>
    </vt:vector>
  </TitlesOfParts>
  <Company>сеы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StakheevaNV</cp:lastModifiedBy>
  <cp:lastPrinted>2014-02-25T08:49:09Z</cp:lastPrinted>
  <dcterms:created xsi:type="dcterms:W3CDTF">2010-09-10T08:26:54Z</dcterms:created>
  <dcterms:modified xsi:type="dcterms:W3CDTF">2014-02-25T08:51:09Z</dcterms:modified>
</cp:coreProperties>
</file>