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tabRatio="601" firstSheet="3" activeTab="3"/>
  </bookViews>
  <sheets>
    <sheet name="Баланс эл.мощности" sheetId="1" r:id="rId1"/>
    <sheet name="Затраты на потери" sheetId="2" r:id="rId2"/>
    <sheet name="План ремонта оборудования " sheetId="3" r:id="rId3"/>
    <sheet name="Заявки на тех.присоединение" sheetId="4" r:id="rId4"/>
    <sheet name="Пропускная способность сетей" sheetId="5" r:id="rId5"/>
    <sheet name="Баланс эл. энергии" sheetId="6" r:id="rId6"/>
    <sheet name="Потери в сети" sheetId="7" r:id="rId7"/>
    <sheet name="Лист1" sheetId="8" r:id="rId8"/>
  </sheets>
  <externalReferences>
    <externalReference r:id="rId11"/>
    <externalReference r:id="rId12"/>
    <externalReference r:id="rId13"/>
  </externalReferences>
  <definedNames>
    <definedName name="_xlnm.Print_Area" localSheetId="0">'Баланс эл.мощности'!$A$2:$EX$34</definedName>
  </definedNames>
  <calcPr fullCalcOnLoad="1"/>
</workbook>
</file>

<file path=xl/sharedStrings.xml><?xml version="1.0" encoding="utf-8"?>
<sst xmlns="http://schemas.openxmlformats.org/spreadsheetml/2006/main" count="795" uniqueCount="248">
  <si>
    <t>Таблица № П1.4.</t>
  </si>
  <si>
    <t>Баланс электрической энергии по сетям ВН, СН1, СН2, и НН</t>
  </si>
  <si>
    <t>млн. кВтч</t>
  </si>
  <si>
    <t>№ п.п.</t>
  </si>
  <si>
    <t>Показатели</t>
  </si>
  <si>
    <t xml:space="preserve"> январь 2010</t>
  </si>
  <si>
    <t xml:space="preserve"> февраль 2010</t>
  </si>
  <si>
    <t xml:space="preserve"> март 2010</t>
  </si>
  <si>
    <t>1 квартал</t>
  </si>
  <si>
    <t>2 квартал 2010</t>
  </si>
  <si>
    <t>2010 годовой</t>
  </si>
  <si>
    <t>2011 годовой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</si>
  <si>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</si>
  <si>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</si>
  <si>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</si>
  <si>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</si>
  <si>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</si>
  <si>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</si>
  <si>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</si>
  <si>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L1</t>
  </si>
  <si>
    <t>МКВТЧ</t>
  </si>
  <si>
    <t>1.1.</t>
  </si>
  <si>
    <t>из смежной сети, всего</t>
  </si>
  <si>
    <t>L1.1</t>
  </si>
  <si>
    <t xml:space="preserve">    в том числе из сети</t>
  </si>
  <si>
    <t>МСК</t>
  </si>
  <si>
    <t>L1.1.1</t>
  </si>
  <si>
    <t>L1.1.2</t>
  </si>
  <si>
    <t>L1.1.3</t>
  </si>
  <si>
    <t>L1.1.4</t>
  </si>
  <si>
    <t>1.2.</t>
  </si>
  <si>
    <t xml:space="preserve">от электростанций ПЭ </t>
  </si>
  <si>
    <t>L1.2</t>
  </si>
  <si>
    <t>1.3.</t>
  </si>
  <si>
    <t>от других поставщиков (в т.ч. с оптового рынка)</t>
  </si>
  <si>
    <t>L1.3</t>
  </si>
  <si>
    <t>1.4.</t>
  </si>
  <si>
    <t xml:space="preserve">поступление эл. энергии от других организаций </t>
  </si>
  <si>
    <t>L1.4</t>
  </si>
  <si>
    <t>2.</t>
  </si>
  <si>
    <t xml:space="preserve">Потери электроэнергии в сети </t>
  </si>
  <si>
    <t>L2</t>
  </si>
  <si>
    <t>то же в % (п.1.1/п.1.3)</t>
  </si>
  <si>
    <t>L2.1</t>
  </si>
  <si>
    <t>ПРЦ</t>
  </si>
  <si>
    <t>3.</t>
  </si>
  <si>
    <t>Расход электроэнергии на произв и хознужды</t>
  </si>
  <si>
    <t>L3</t>
  </si>
  <si>
    <t>4.</t>
  </si>
  <si>
    <t xml:space="preserve">Полезный отпуск из сети </t>
  </si>
  <si>
    <t>L4</t>
  </si>
  <si>
    <t>4.1.</t>
  </si>
  <si>
    <t>L4.1</t>
  </si>
  <si>
    <t>из них:</t>
  </si>
  <si>
    <t>потребителям, присоединенным к центру питания на генераторном напряжении</t>
  </si>
  <si>
    <t>L4.1.1</t>
  </si>
  <si>
    <t>потребителям присоединенным к сетям МСК (последняя миля)</t>
  </si>
  <si>
    <t>L4.1.2</t>
  </si>
  <si>
    <t>4.2.</t>
  </si>
  <si>
    <t>потребителям оптового рынка</t>
  </si>
  <si>
    <t>L4.2</t>
  </si>
  <si>
    <t>4.3.</t>
  </si>
  <si>
    <t>L4.3</t>
  </si>
  <si>
    <t>4.4.</t>
  </si>
  <si>
    <t>сальдо переток в сопредельные регионы</t>
  </si>
  <si>
    <t>L4.4</t>
  </si>
  <si>
    <t>5.</t>
  </si>
  <si>
    <t>проверка</t>
  </si>
  <si>
    <t>L5</t>
  </si>
  <si>
    <t>услуги по передаче электроэнергии</t>
  </si>
  <si>
    <t xml:space="preserve">в т.ч. собственное потребление </t>
  </si>
  <si>
    <t>мощность январь 2012</t>
  </si>
  <si>
    <t>мощность февраль 2012</t>
  </si>
  <si>
    <t>мощность март 2012</t>
  </si>
  <si>
    <t>мощность  апрель 2012</t>
  </si>
  <si>
    <t>мощность  май 2012</t>
  </si>
  <si>
    <t>мощность  ИЮНЬ 2012</t>
  </si>
  <si>
    <t>мощность  ИЮЛЬ 2012</t>
  </si>
  <si>
    <t>мощность  АВГУСТ 2012</t>
  </si>
  <si>
    <t>мощность  СЕНТЯБРЬ 2012</t>
  </si>
  <si>
    <t>мощность  ОКТЯБРЬ 2012</t>
  </si>
  <si>
    <t>мощность  НОЯБРЬ 2012</t>
  </si>
  <si>
    <t>мощность  ДЕКАБРЬ 2012</t>
  </si>
  <si>
    <t>мощность  ГОДОВОЙ 2012</t>
  </si>
  <si>
    <t>Затраты на потери 2012 год</t>
  </si>
  <si>
    <t>Всего потерь</t>
  </si>
  <si>
    <t>Норм потери в ЛЭП и гол.тр.</t>
  </si>
  <si>
    <t>Потери в собственных сетях</t>
  </si>
  <si>
    <t>Цена без НДС</t>
  </si>
  <si>
    <t>янв</t>
  </si>
  <si>
    <t>фев</t>
  </si>
  <si>
    <t>март</t>
  </si>
  <si>
    <t>апр</t>
  </si>
  <si>
    <t>май</t>
  </si>
  <si>
    <t>июнь</t>
  </si>
  <si>
    <t>июль</t>
  </si>
  <si>
    <t>авг</t>
  </si>
  <si>
    <t>скт</t>
  </si>
  <si>
    <t>окт</t>
  </si>
  <si>
    <t>ноя</t>
  </si>
  <si>
    <t>дек</t>
  </si>
  <si>
    <t>Итого</t>
  </si>
  <si>
    <t>1.Затраты на покупку потерь 16 022,688 т.кВт.ч составили 31 736 843,94 руб. без НДС</t>
  </si>
  <si>
    <t>2.Затраты на покупку потерь 5  456,468 т.кВт.ч (в ЛЭП и трансформаторах) при осуществлении расчётов за эл.энергию составили 10 806 891,49 руб. без НДС</t>
  </si>
  <si>
    <t>3. Затраты на покупку потерь в собственных сетях 10 566,22 т.кВт.ч составили 20 929 952,45 руб.</t>
  </si>
  <si>
    <t xml:space="preserve">     наименование</t>
  </si>
  <si>
    <t>вид ремонта</t>
  </si>
  <si>
    <t xml:space="preserve">   оборудования и </t>
  </si>
  <si>
    <t>ед.изм.</t>
  </si>
  <si>
    <t>месяц</t>
  </si>
  <si>
    <t xml:space="preserve">         </t>
  </si>
  <si>
    <t xml:space="preserve">          сетей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</si>
  <si>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</si>
  <si>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</si>
  <si>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</si>
  <si>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</si>
  <si>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</si>
  <si>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</si>
  <si>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</si>
  <si>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</si>
  <si>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ИТОГО</t>
  </si>
  <si>
    <t>выключатель 110 кВ</t>
  </si>
  <si>
    <t>текущий</t>
  </si>
  <si>
    <t>шт</t>
  </si>
  <si>
    <t xml:space="preserve"> -</t>
  </si>
  <si>
    <t>выключатель 220 кВ</t>
  </si>
  <si>
    <t>выключатель масляный  6 кВ</t>
  </si>
  <si>
    <t>ВН-6 кВ</t>
  </si>
  <si>
    <t>РВ, РВз - 6 кВ</t>
  </si>
  <si>
    <t>трансформатор силовой 110 кВ</t>
  </si>
  <si>
    <t>трансформатор силовой 220 кВ</t>
  </si>
  <si>
    <t xml:space="preserve"> 7 / 1</t>
  </si>
  <si>
    <t>разъеденитель 220 кВ</t>
  </si>
  <si>
    <t xml:space="preserve"> - </t>
  </si>
  <si>
    <t>реактор 6 кВ / 35 кВ</t>
  </si>
  <si>
    <t xml:space="preserve"> 4 / 4</t>
  </si>
  <si>
    <t>рубильник 0,4 кВ</t>
  </si>
  <si>
    <t>автоматический выключатель 0,4 кВ</t>
  </si>
  <si>
    <t>-</t>
  </si>
  <si>
    <t>разъеденитель         КЗ-110 кВ</t>
  </si>
  <si>
    <t>трансформатор          6-10 кВ / 35 кВ</t>
  </si>
  <si>
    <t>План ремонта оборудования и сетей ОАО "СТЗ" на  2013 год.</t>
  </si>
  <si>
    <t>№</t>
  </si>
  <si>
    <t>кол-во заявок</t>
  </si>
  <si>
    <t>наименование участка эл.сети, напряжение, кВ</t>
  </si>
  <si>
    <t>наименование абонента</t>
  </si>
  <si>
    <t xml:space="preserve">  Р присоединенная  (максимальная по заявке) (кВт)</t>
  </si>
  <si>
    <t>№ договора на технологическое присоединение, дата заключения</t>
  </si>
  <si>
    <t>стоимость по договору, руб</t>
  </si>
  <si>
    <t>(без НДС)</t>
  </si>
  <si>
    <t>аннулированные заявки на технологические присоединения</t>
  </si>
  <si>
    <t xml:space="preserve">ГПП-2 «Северская» 110/6 кВ </t>
  </si>
  <si>
    <t>РУ-6кВ</t>
  </si>
  <si>
    <t>ЗАО «Компания «Пиастрелла»</t>
  </si>
  <si>
    <t>3200 кВт</t>
  </si>
  <si>
    <t>117/5-106/1301 от 27.07.2012</t>
  </si>
  <si>
    <t>Подготовка к   утверждению в РЭК стандартизированной ставки на покрытие расходов на технологическое присоединение С1</t>
  </si>
  <si>
    <t>Сведения о поданных заявках на технологическое присоединение в сетях ОАО «СТЗ» на 1 марта 2013 года</t>
  </si>
  <si>
    <t xml:space="preserve">Сведения об общей пропускной способности сетей ОАО «СТЗ» </t>
  </si>
  <si>
    <t>пропускная способность</t>
  </si>
  <si>
    <t>резерв</t>
  </si>
  <si>
    <t>мощности</t>
  </si>
  <si>
    <t>планируемый резерв мощности на конец года</t>
  </si>
  <si>
    <t>допустимая, кВт</t>
  </si>
  <si>
    <t>фактическая, кВт</t>
  </si>
  <si>
    <t>с учетом потребителей, %</t>
  </si>
  <si>
    <t>с учетом заключенных договоров, %</t>
  </si>
  <si>
    <t>с учетом поданных заявок на присоединение, %</t>
  </si>
  <si>
    <t>после кап.вложений (инвестиц. программ), %</t>
  </si>
  <si>
    <t>ГПП-4    110/10 кВ  Т-1 ввод №1 10 кВ</t>
  </si>
  <si>
    <t>6.</t>
  </si>
  <si>
    <t>ПС 220 кВ СТЗ</t>
  </si>
  <si>
    <t>220/35 кВ Т-1</t>
  </si>
  <si>
    <t>ввод №1 35 кВ</t>
  </si>
  <si>
    <t>7.</t>
  </si>
  <si>
    <t>ПС ЦРП 6 кВ</t>
  </si>
  <si>
    <t>ввод №1</t>
  </si>
  <si>
    <t>ввод №2</t>
  </si>
  <si>
    <t>8.</t>
  </si>
  <si>
    <t>ПС №3 6 кВ</t>
  </si>
  <si>
    <t>9.</t>
  </si>
  <si>
    <t>ПС Литейная</t>
  </si>
  <si>
    <t>6 кВ ввод</t>
  </si>
  <si>
    <t>присоеди-ненная мощность, кВА</t>
  </si>
  <si>
    <t>9398   15734</t>
  </si>
  <si>
    <t>18200  18200</t>
  </si>
  <si>
    <t>48    13</t>
  </si>
  <si>
    <t>48   13</t>
  </si>
  <si>
    <t>9300  14760</t>
  </si>
  <si>
    <t>49   19</t>
  </si>
  <si>
    <t>ГПП-2    110/6 кВ  Т-2                       ввод №2  6 кВ                    ввод №4  6 кВ</t>
  </si>
  <si>
    <t>Т-2 220/10 кВ ввод №2  10 кВ</t>
  </si>
  <si>
    <t>ГПП-1    110/6 кВ  Т-2 ввод №2  6 кВ</t>
  </si>
  <si>
    <t>ГПП-1    110/6 кВ  Т-1 ввод №1  6 кВ</t>
  </si>
  <si>
    <t>ГПП-2    110/6 кВ  Т-1                        ввод №1 6 кВ        ввод №3 6 кВ</t>
  </si>
  <si>
    <t>на 1 марта  2013 года</t>
  </si>
  <si>
    <t>Баланс электрической мощности по сетям ВН, СН1, СН2, и НН</t>
  </si>
  <si>
    <t xml:space="preserve"> январь 2012</t>
  </si>
  <si>
    <t xml:space="preserve"> февраль 2012</t>
  </si>
  <si>
    <t xml:space="preserve"> март 2012</t>
  </si>
  <si>
    <t>2 квартал 2012</t>
  </si>
  <si>
    <t>1 Полугодие 2012</t>
  </si>
  <si>
    <t>3 квартал 2012</t>
  </si>
  <si>
    <t>2012 годовой</t>
  </si>
  <si>
    <t xml:space="preserve">в т.ч. собственным потребителям </t>
  </si>
  <si>
    <t>сальдо переток в другие организации</t>
  </si>
  <si>
    <t>МКВТ</t>
  </si>
  <si>
    <t>Расчёт технологического расхода электрической энергии (потерь) в электрических сетях</t>
  </si>
  <si>
    <t>ед. изм.</t>
  </si>
  <si>
    <t>годовой 2012</t>
  </si>
  <si>
    <t>ПФКТ</t>
  </si>
  <si>
    <t>ПЛАН</t>
  </si>
  <si>
    <t>РЭК</t>
  </si>
  <si>
    <t>1</t>
  </si>
  <si>
    <t>3</t>
  </si>
  <si>
    <t>Условно-постоянные потери</t>
  </si>
  <si>
    <t>МКВтч</t>
  </si>
  <si>
    <t>1.1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</si>
  <si>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</si>
  <si>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</si>
  <si>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1.3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</si>
  <si>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</si>
  <si>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</si>
  <si>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</si>
  <si>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</si>
  <si>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</si>
  <si>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L1.5</t>
  </si>
  <si>
    <t>1.6</t>
  </si>
  <si>
    <t>Потери электроэнергии на корону</t>
  </si>
  <si>
    <t>L1.6</t>
  </si>
  <si>
    <t>1.7</t>
  </si>
  <si>
    <t>Потери электроэнергии от токов утечки по изоляторам воздушных линий</t>
  </si>
  <si>
    <t>L1.7</t>
  </si>
  <si>
    <t>1.8</t>
  </si>
  <si>
    <t>Расход электроэнергии на плавку гололеда</t>
  </si>
  <si>
    <t>L1.8</t>
  </si>
  <si>
    <t>1.9</t>
  </si>
  <si>
    <t>Потери электроэнергии в изоляции силовых кабелей</t>
  </si>
  <si>
    <t>L1.9</t>
  </si>
  <si>
    <t>1.10</t>
  </si>
  <si>
    <t>Расход электроэнергии на собственные нужды (СН) подстанций</t>
  </si>
  <si>
    <t>L1.10</t>
  </si>
  <si>
    <t>Условно переменные потери</t>
  </si>
  <si>
    <t>2.1</t>
  </si>
  <si>
    <t>Нагрузочные потери электроэнергии</t>
  </si>
  <si>
    <t>Потери электроэнергии   обусловленные допустимой    погрешностью    системы учета    электроэнергии</t>
  </si>
  <si>
    <t>Итого:</t>
  </si>
  <si>
    <t xml:space="preserve">Потери электроэнергии холостого хода в силовом тр-ре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</si>
</sst>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_р_._-;\-* #,##0.0_р_._-;_-* &quot;-&quot;??_р_._-;_-@_-"/>
    <numFmt numFmtId="166" formatCode="_-* #,##0.0000_р_._-;\-* #,##0.0000_р_._-;_-* &quot;-&quot;??_р_._-;_-@_-"/>
    <numFmt numFmtId="167" formatCode="_-* #,##0.000_р_._-;\-* #,##0.000_р_._-;_-* &quot;-&quot;??_р_._-;_-@_-"/>
    <numFmt numFmtId="168" formatCode="_-* #,##0.000000_р_._-;\-* #,##0.000000_р_._-;_-* &quot;-&quot;??_р_._-;_-@_-"/>
    <numFmt numFmtId="169" formatCode="_-* #,##0.000000000_р_._-;\-* #,##0.000000000_р_._-;_-* &quot;-&quot;??_р_._-;_-@_-"/>
    <numFmt numFmtId="170" formatCode="_-* #,##0_р_._-;\-* #,##0_р_._-;_-* &quot;-&quot;??_р_._-;_-@_-"/>
    <numFmt numFmtId="171" formatCode="#,##0.0000"/>
    <numFmt numFmtId="172" formatCode="_-* #,##0.00000_р_._-;\-* #,##0.00000_р_._-;_-* &quot;-&quot;??_р_._-;_-@_-"/>
    <numFmt numFmtId="173" formatCode="_-* #,##0.0000000_р_._-;\-* #,##0.0000000_р_._-;_-* &quot;-&quot;??_р_._-;_-@_-"/>
    <numFmt numFmtId="174" formatCode="#,##0.00000"/>
    <numFmt numFmtId="175" formatCode="#,##0.000000"/>
    <numFmt numFmtId="176" formatCode="#,##0.00&quot;р.&quot;"/>
    <numFmt numFmtId="177" formatCode="0.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sz val="8"/>
      <name val="Tahoma"/>
      <family val="2"/>
    </font>
    <font>
      <sz val="10"/>
      <color indexed="10"/>
      <name val="Times New Roman CYR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2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0"/>
      <name val="Tahoma"/>
      <family val="2"/>
    </font>
    <font>
      <sz val="10"/>
      <color indexed="10"/>
      <name val="Arial Cyr"/>
      <family val="0"/>
    </font>
    <font>
      <sz val="10"/>
      <color indexed="10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7" fillId="28" borderId="7" applyBorder="0">
      <alignment horizontal="right"/>
      <protection/>
    </xf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33" borderId="0" applyBorder="0">
      <alignment horizontal="right"/>
      <protection/>
    </xf>
    <xf numFmtId="0" fontId="57" fillId="34" borderId="0" applyNumberFormat="0" applyBorder="0" applyAlignment="0" applyProtection="0"/>
  </cellStyleXfs>
  <cellXfs count="534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4" fillId="0" borderId="7" xfId="49" applyBorder="1">
      <alignment horizontal="center" vertical="center" wrapText="1"/>
      <protection/>
    </xf>
    <xf numFmtId="0" fontId="4" fillId="0" borderId="7" xfId="49" applyBorder="1" applyAlignment="1">
      <alignment horizontal="center" vertical="center" wrapText="1"/>
      <protection/>
    </xf>
    <xf numFmtId="0" fontId="4" fillId="0" borderId="12" xfId="49" applyBorder="1" applyAlignment="1">
      <alignment horizontal="center" vertical="center" wrapText="1"/>
      <protection/>
    </xf>
    <xf numFmtId="0" fontId="4" fillId="0" borderId="13" xfId="49" applyBorder="1">
      <alignment horizontal="center" vertical="center" wrapText="1"/>
      <protection/>
    </xf>
    <xf numFmtId="0" fontId="4" fillId="0" borderId="13" xfId="49" applyFont="1" applyBorder="1">
      <alignment horizontal="center" vertical="center" wrapText="1"/>
      <protection/>
    </xf>
    <xf numFmtId="0" fontId="4" fillId="0" borderId="14" xfId="49" applyBorder="1">
      <alignment horizontal="center" vertical="center" wrapText="1"/>
      <protection/>
    </xf>
    <xf numFmtId="17" fontId="4" fillId="0" borderId="13" xfId="49" applyNumberFormat="1" applyBorder="1">
      <alignment horizontal="center" vertical="center" wrapText="1"/>
      <protection/>
    </xf>
    <xf numFmtId="0" fontId="4" fillId="0" borderId="15" xfId="49" applyBorder="1">
      <alignment horizontal="center" vertical="center" wrapText="1"/>
      <protection/>
    </xf>
    <xf numFmtId="0" fontId="4" fillId="0" borderId="16" xfId="49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17" fontId="5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49" applyBorder="1">
      <alignment horizontal="center" vertical="center" wrapText="1"/>
      <protection/>
    </xf>
    <xf numFmtId="0" fontId="4" fillId="0" borderId="21" xfId="49" applyBorder="1">
      <alignment horizontal="center" vertical="center" wrapText="1"/>
      <protection/>
    </xf>
    <xf numFmtId="0" fontId="4" fillId="0" borderId="12" xfId="49" applyBorder="1">
      <alignment horizontal="center" vertical="center" wrapText="1"/>
      <protection/>
    </xf>
    <xf numFmtId="0" fontId="4" fillId="0" borderId="22" xfId="49" applyBorder="1">
      <alignment horizontal="center" vertical="center" wrapText="1"/>
      <protection/>
    </xf>
    <xf numFmtId="0" fontId="4" fillId="0" borderId="23" xfId="49" applyBorder="1">
      <alignment horizontal="center" vertical="center" wrapText="1"/>
      <protection/>
    </xf>
    <xf numFmtId="0" fontId="4" fillId="0" borderId="24" xfId="49" applyBorder="1">
      <alignment horizontal="center" vertical="center" wrapText="1"/>
      <protection/>
    </xf>
    <xf numFmtId="0" fontId="4" fillId="0" borderId="25" xfId="49" applyBorder="1">
      <alignment horizontal="center" vertical="center" wrapText="1"/>
      <protection/>
    </xf>
    <xf numFmtId="0" fontId="4" fillId="0" borderId="26" xfId="49" applyBorder="1">
      <alignment horizontal="center" vertical="center" wrapText="1"/>
      <protection/>
    </xf>
    <xf numFmtId="0" fontId="6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4" fontId="7" fillId="33" borderId="20" xfId="63" applyBorder="1">
      <alignment horizontal="right"/>
      <protection/>
    </xf>
    <xf numFmtId="4" fontId="7" fillId="33" borderId="7" xfId="63" applyBorder="1">
      <alignment horizontal="right"/>
      <protection/>
    </xf>
    <xf numFmtId="4" fontId="7" fillId="33" borderId="21" xfId="63" applyBorder="1">
      <alignment horizontal="right"/>
      <protection/>
    </xf>
    <xf numFmtId="164" fontId="7" fillId="33" borderId="7" xfId="63" applyNumberFormat="1" applyBorder="1">
      <alignment horizontal="right"/>
      <protection/>
    </xf>
    <xf numFmtId="164" fontId="7" fillId="33" borderId="12" xfId="63" applyNumberFormat="1" applyBorder="1">
      <alignment horizontal="right"/>
      <protection/>
    </xf>
    <xf numFmtId="164" fontId="7" fillId="33" borderId="20" xfId="63" applyNumberFormat="1" applyBorder="1">
      <alignment horizontal="right"/>
      <protection/>
    </xf>
    <xf numFmtId="4" fontId="7" fillId="0" borderId="20" xfId="63" applyFill="1" applyBorder="1">
      <alignment horizontal="right"/>
      <protection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2" fontId="0" fillId="0" borderId="20" xfId="0" applyNumberFormat="1" applyBorder="1" applyAlignment="1">
      <alignment/>
    </xf>
    <xf numFmtId="2" fontId="0" fillId="28" borderId="7" xfId="0" applyNumberFormat="1" applyFill="1" applyBorder="1" applyAlignment="1" applyProtection="1">
      <alignment/>
      <protection locked="0"/>
    </xf>
    <xf numFmtId="2" fontId="0" fillId="28" borderId="21" xfId="0" applyNumberFormat="1" applyFill="1" applyBorder="1" applyAlignment="1" applyProtection="1">
      <alignment/>
      <protection locked="0"/>
    </xf>
    <xf numFmtId="2" fontId="0" fillId="28" borderId="25" xfId="0" applyNumberFormat="1" applyFill="1" applyBorder="1" applyAlignment="1" applyProtection="1">
      <alignment/>
      <protection locked="0"/>
    </xf>
    <xf numFmtId="2" fontId="0" fillId="28" borderId="12" xfId="0" applyNumberFormat="1" applyFill="1" applyBorder="1" applyAlignment="1" applyProtection="1">
      <alignment/>
      <protection locked="0"/>
    </xf>
    <xf numFmtId="164" fontId="0" fillId="28" borderId="7" xfId="0" applyNumberFormat="1" applyFill="1" applyBorder="1" applyAlignment="1" applyProtection="1">
      <alignment/>
      <protection locked="0"/>
    </xf>
    <xf numFmtId="2" fontId="0" fillId="28" borderId="27" xfId="0" applyNumberFormat="1" applyFill="1" applyBorder="1" applyAlignment="1" applyProtection="1">
      <alignment/>
      <protection locked="0"/>
    </xf>
    <xf numFmtId="2" fontId="0" fillId="28" borderId="26" xfId="0" applyNumberFormat="1" applyFill="1" applyBorder="1" applyAlignment="1" applyProtection="1">
      <alignment/>
      <protection locked="0"/>
    </xf>
    <xf numFmtId="2" fontId="0" fillId="35" borderId="27" xfId="0" applyNumberFormat="1" applyFill="1" applyBorder="1" applyAlignment="1" applyProtection="1">
      <alignment/>
      <protection locked="0"/>
    </xf>
    <xf numFmtId="2" fontId="0" fillId="35" borderId="26" xfId="0" applyNumberFormat="1" applyFill="1" applyBorder="1" applyAlignment="1" applyProtection="1">
      <alignment/>
      <protection locked="0"/>
    </xf>
    <xf numFmtId="0" fontId="6" fillId="35" borderId="7" xfId="0" applyFont="1" applyFill="1" applyBorder="1" applyAlignment="1">
      <alignment vertical="top" wrapText="1"/>
    </xf>
    <xf numFmtId="0" fontId="0" fillId="35" borderId="7" xfId="0" applyFill="1" applyBorder="1" applyAlignment="1">
      <alignment vertical="top" wrapText="1"/>
    </xf>
    <xf numFmtId="0" fontId="0" fillId="35" borderId="12" xfId="0" applyFill="1" applyBorder="1" applyAlignment="1">
      <alignment vertical="top" wrapText="1"/>
    </xf>
    <xf numFmtId="0" fontId="0" fillId="35" borderId="20" xfId="0" applyFill="1" applyBorder="1" applyAlignment="1">
      <alignment/>
    </xf>
    <xf numFmtId="4" fontId="7" fillId="28" borderId="20" xfId="50" applyFill="1" applyBorder="1" applyProtection="1">
      <alignment horizontal="right"/>
      <protection locked="0"/>
    </xf>
    <xf numFmtId="4" fontId="7" fillId="28" borderId="25" xfId="50" applyFill="1" applyBorder="1" applyProtection="1">
      <alignment horizontal="right"/>
      <protection locked="0"/>
    </xf>
    <xf numFmtId="4" fontId="7" fillId="28" borderId="7" xfId="50" applyFill="1" applyBorder="1" applyProtection="1">
      <alignment horizontal="right"/>
      <protection locked="0"/>
    </xf>
    <xf numFmtId="4" fontId="7" fillId="28" borderId="12" xfId="50" applyFill="1" applyBorder="1" applyProtection="1">
      <alignment horizontal="right"/>
      <protection locked="0"/>
    </xf>
    <xf numFmtId="4" fontId="7" fillId="28" borderId="21" xfId="50" applyFill="1" applyBorder="1" applyProtection="1">
      <alignment horizontal="right"/>
      <protection locked="0"/>
    </xf>
    <xf numFmtId="4" fontId="7" fillId="35" borderId="27" xfId="50" applyFill="1" applyBorder="1" applyProtection="1">
      <alignment horizontal="right"/>
      <protection locked="0"/>
    </xf>
    <xf numFmtId="4" fontId="7" fillId="35" borderId="26" xfId="50" applyFill="1" applyBorder="1" applyProtection="1">
      <alignment horizontal="right"/>
      <protection locked="0"/>
    </xf>
    <xf numFmtId="4" fontId="7" fillId="28" borderId="27" xfId="50" applyFill="1" applyBorder="1" applyProtection="1">
      <alignment horizontal="right"/>
      <protection locked="0"/>
    </xf>
    <xf numFmtId="4" fontId="7" fillId="28" borderId="26" xfId="50" applyFill="1" applyBorder="1" applyProtection="1">
      <alignment horizontal="right"/>
      <protection locked="0"/>
    </xf>
    <xf numFmtId="164" fontId="7" fillId="35" borderId="27" xfId="50" applyNumberFormat="1" applyFill="1" applyBorder="1" applyProtection="1">
      <alignment horizontal="right"/>
      <protection locked="0"/>
    </xf>
    <xf numFmtId="164" fontId="7" fillId="36" borderId="27" xfId="50" applyNumberFormat="1" applyFill="1" applyBorder="1" applyProtection="1">
      <alignment horizontal="right"/>
      <protection locked="0"/>
    </xf>
    <xf numFmtId="0" fontId="0" fillId="35" borderId="0" xfId="0" applyFill="1" applyAlignment="1">
      <alignment/>
    </xf>
    <xf numFmtId="4" fontId="7" fillId="28" borderId="7" xfId="50" applyBorder="1" applyProtection="1">
      <alignment horizontal="right"/>
      <protection locked="0"/>
    </xf>
    <xf numFmtId="4" fontId="7" fillId="28" borderId="21" xfId="50" applyBorder="1" applyProtection="1">
      <alignment horizontal="right"/>
      <protection locked="0"/>
    </xf>
    <xf numFmtId="4" fontId="7" fillId="28" borderId="25" xfId="50" applyBorder="1" applyProtection="1">
      <alignment horizontal="right"/>
      <protection locked="0"/>
    </xf>
    <xf numFmtId="4" fontId="7" fillId="28" borderId="27" xfId="50" applyBorder="1" applyProtection="1">
      <alignment horizontal="right"/>
      <protection locked="0"/>
    </xf>
    <xf numFmtId="4" fontId="7" fillId="28" borderId="26" xfId="50" applyBorder="1" applyProtection="1">
      <alignment horizontal="right"/>
      <protection locked="0"/>
    </xf>
    <xf numFmtId="0" fontId="6" fillId="35" borderId="12" xfId="0" applyFont="1" applyFill="1" applyBorder="1" applyAlignment="1">
      <alignment vertical="top" wrapText="1"/>
    </xf>
    <xf numFmtId="0" fontId="6" fillId="35" borderId="20" xfId="0" applyFont="1" applyFill="1" applyBorder="1" applyAlignment="1">
      <alignment/>
    </xf>
    <xf numFmtId="4" fontId="8" fillId="28" borderId="7" xfId="50" applyFont="1" applyFill="1" applyBorder="1" applyProtection="1">
      <alignment horizontal="right"/>
      <protection locked="0"/>
    </xf>
    <xf numFmtId="4" fontId="8" fillId="35" borderId="27" xfId="50" applyFont="1" applyFill="1" applyBorder="1" applyProtection="1">
      <alignment horizontal="right"/>
      <protection locked="0"/>
    </xf>
    <xf numFmtId="4" fontId="8" fillId="28" borderId="27" xfId="50" applyFont="1" applyFill="1" applyBorder="1" applyProtection="1">
      <alignment horizontal="right"/>
      <protection locked="0"/>
    </xf>
    <xf numFmtId="0" fontId="6" fillId="35" borderId="0" xfId="0" applyFont="1" applyFill="1" applyAlignment="1">
      <alignment/>
    </xf>
    <xf numFmtId="4" fontId="7" fillId="28" borderId="20" xfId="50" applyBorder="1" applyProtection="1">
      <alignment horizontal="right"/>
      <protection locked="0"/>
    </xf>
    <xf numFmtId="164" fontId="7" fillId="28" borderId="7" xfId="50" applyNumberFormat="1" applyFill="1" applyBorder="1" applyProtection="1">
      <alignment horizontal="right"/>
      <protection locked="0"/>
    </xf>
    <xf numFmtId="164" fontId="7" fillId="28" borderId="12" xfId="50" applyNumberFormat="1" applyFill="1" applyBorder="1" applyProtection="1">
      <alignment horizontal="right"/>
      <protection locked="0"/>
    </xf>
    <xf numFmtId="164" fontId="7" fillId="28" borderId="7" xfId="50" applyNumberFormat="1" applyBorder="1" applyProtection="1">
      <alignment horizontal="right"/>
      <protection locked="0"/>
    </xf>
    <xf numFmtId="164" fontId="7" fillId="28" borderId="21" xfId="50" applyNumberFormat="1" applyBorder="1" applyProtection="1">
      <alignment horizontal="right"/>
      <protection locked="0"/>
    </xf>
    <xf numFmtId="164" fontId="7" fillId="28" borderId="26" xfId="50" applyNumberFormat="1" applyBorder="1" applyProtection="1">
      <alignment horizontal="right"/>
      <protection locked="0"/>
    </xf>
    <xf numFmtId="164" fontId="7" fillId="28" borderId="27" xfId="50" applyNumberFormat="1" applyBorder="1" applyProtection="1">
      <alignment horizontal="right"/>
      <protection locked="0"/>
    </xf>
    <xf numFmtId="164" fontId="4" fillId="33" borderId="20" xfId="63" applyNumberFormat="1" applyFont="1" applyBorder="1">
      <alignment horizontal="right"/>
      <protection/>
    </xf>
    <xf numFmtId="4" fontId="7" fillId="36" borderId="27" xfId="50" applyFill="1" applyBorder="1" applyProtection="1">
      <alignment horizontal="right"/>
      <protection locked="0"/>
    </xf>
    <xf numFmtId="4" fontId="7" fillId="33" borderId="7" xfId="63" applyFont="1" applyBorder="1">
      <alignment horizontal="right"/>
      <protection/>
    </xf>
    <xf numFmtId="4" fontId="7" fillId="33" borderId="21" xfId="63" applyFont="1" applyBorder="1">
      <alignment horizontal="right"/>
      <protection/>
    </xf>
    <xf numFmtId="164" fontId="7" fillId="33" borderId="7" xfId="63" applyNumberFormat="1" applyFont="1" applyBorder="1">
      <alignment horizontal="right"/>
      <protection/>
    </xf>
    <xf numFmtId="164" fontId="7" fillId="33" borderId="12" xfId="63" applyNumberFormat="1" applyFont="1" applyBorder="1">
      <alignment horizontal="right"/>
      <protection/>
    </xf>
    <xf numFmtId="4" fontId="7" fillId="33" borderId="27" xfId="50" applyFill="1" applyBorder="1" applyProtection="1">
      <alignment horizontal="right"/>
      <protection locked="0"/>
    </xf>
    <xf numFmtId="4" fontId="7" fillId="33" borderId="7" xfId="63" applyFont="1" applyFill="1" applyBorder="1">
      <alignment horizontal="right"/>
      <protection/>
    </xf>
    <xf numFmtId="164" fontId="7" fillId="35" borderId="7" xfId="63" applyNumberFormat="1" applyFont="1" applyFill="1" applyBorder="1">
      <alignment horizontal="right"/>
      <protection/>
    </xf>
    <xf numFmtId="4" fontId="7" fillId="35" borderId="7" xfId="63" applyFont="1" applyFill="1" applyBorder="1">
      <alignment horizontal="right"/>
      <protection/>
    </xf>
    <xf numFmtId="4" fontId="7" fillId="35" borderId="21" xfId="63" applyFont="1" applyFill="1" applyBorder="1">
      <alignment horizontal="right"/>
      <protection/>
    </xf>
    <xf numFmtId="4" fontId="7" fillId="33" borderId="7" xfId="63" applyFill="1" applyBorder="1">
      <alignment horizontal="right"/>
      <protection/>
    </xf>
    <xf numFmtId="4" fontId="7" fillId="35" borderId="7" xfId="63" applyFill="1" applyBorder="1">
      <alignment horizontal="right"/>
      <protection/>
    </xf>
    <xf numFmtId="4" fontId="7" fillId="35" borderId="21" xfId="63" applyFill="1" applyBorder="1">
      <alignment horizontal="right"/>
      <protection/>
    </xf>
    <xf numFmtId="4" fontId="7" fillId="28" borderId="7" xfId="50" applyFont="1" applyBorder="1" applyProtection="1">
      <alignment horizontal="right"/>
      <protection locked="0"/>
    </xf>
    <xf numFmtId="4" fontId="7" fillId="28" borderId="21" xfId="50" applyFont="1" applyBorder="1" applyProtection="1">
      <alignment horizontal="right"/>
      <protection locked="0"/>
    </xf>
    <xf numFmtId="4" fontId="7" fillId="28" borderId="25" xfId="50" applyFont="1" applyBorder="1" applyProtection="1">
      <alignment horizontal="right"/>
      <protection locked="0"/>
    </xf>
    <xf numFmtId="4" fontId="7" fillId="28" borderId="12" xfId="50" applyFont="1" applyBorder="1" applyProtection="1">
      <alignment horizontal="right"/>
      <protection locked="0"/>
    </xf>
    <xf numFmtId="4" fontId="7" fillId="28" borderId="27" xfId="50" applyFont="1" applyBorder="1" applyProtection="1">
      <alignment horizontal="right"/>
      <protection locked="0"/>
    </xf>
    <xf numFmtId="4" fontId="7" fillId="28" borderId="26" xfId="50" applyFont="1" applyBorder="1" applyProtection="1">
      <alignment horizontal="right"/>
      <protection locked="0"/>
    </xf>
    <xf numFmtId="4" fontId="7" fillId="35" borderId="27" xfId="50" applyFont="1" applyFill="1" applyBorder="1" applyProtection="1">
      <alignment horizontal="right"/>
      <protection locked="0"/>
    </xf>
    <xf numFmtId="4" fontId="7" fillId="35" borderId="26" xfId="50" applyFont="1" applyFill="1" applyBorder="1" applyProtection="1">
      <alignment horizontal="right"/>
      <protection locked="0"/>
    </xf>
    <xf numFmtId="164" fontId="8" fillId="35" borderId="7" xfId="63" applyNumberFormat="1" applyFont="1" applyFill="1" applyBorder="1">
      <alignment horizontal="right"/>
      <protection/>
    </xf>
    <xf numFmtId="164" fontId="8" fillId="35" borderId="21" xfId="63" applyNumberFormat="1" applyFont="1" applyFill="1" applyBorder="1">
      <alignment horizontal="right"/>
      <protection/>
    </xf>
    <xf numFmtId="164" fontId="7" fillId="28" borderId="27" xfId="50" applyNumberFormat="1" applyFill="1" applyBorder="1" applyProtection="1">
      <alignment horizontal="right"/>
      <protection locked="0"/>
    </xf>
    <xf numFmtId="164" fontId="4" fillId="35" borderId="20" xfId="63" applyNumberFormat="1" applyFont="1" applyFill="1" applyBorder="1">
      <alignment horizontal="right"/>
      <protection/>
    </xf>
    <xf numFmtId="164" fontId="8" fillId="36" borderId="27" xfId="50" applyNumberFormat="1" applyFont="1" applyFill="1" applyBorder="1" applyProtection="1">
      <alignment horizontal="right"/>
      <protection locked="0"/>
    </xf>
    <xf numFmtId="0" fontId="0" fillId="28" borderId="27" xfId="0" applyFill="1" applyBorder="1" applyAlignment="1">
      <alignment/>
    </xf>
    <xf numFmtId="164" fontId="0" fillId="28" borderId="27" xfId="0" applyNumberFormat="1" applyFill="1" applyBorder="1" applyAlignment="1">
      <alignment/>
    </xf>
    <xf numFmtId="0" fontId="0" fillId="28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6" xfId="0" applyFill="1" applyBorder="1" applyAlignment="1">
      <alignment/>
    </xf>
    <xf numFmtId="4" fontId="7" fillId="28" borderId="12" xfId="50" applyBorder="1" applyProtection="1">
      <alignment horizontal="right"/>
      <protection locked="0"/>
    </xf>
    <xf numFmtId="164" fontId="7" fillId="28" borderId="12" xfId="50" applyNumberFormat="1" applyBorder="1" applyProtection="1">
      <alignment horizontal="right"/>
      <protection locked="0"/>
    </xf>
    <xf numFmtId="0" fontId="9" fillId="0" borderId="0" xfId="0" applyFont="1" applyAlignment="1">
      <alignment/>
    </xf>
    <xf numFmtId="165" fontId="7" fillId="0" borderId="28" xfId="61" applyNumberFormat="1" applyFont="1" applyBorder="1" applyAlignment="1">
      <alignment vertical="top"/>
    </xf>
    <xf numFmtId="166" fontId="7" fillId="0" borderId="29" xfId="61" applyNumberFormat="1" applyFont="1" applyBorder="1" applyAlignment="1">
      <alignment vertical="top"/>
    </xf>
    <xf numFmtId="166" fontId="7" fillId="0" borderId="30" xfId="61" applyNumberFormat="1" applyFont="1" applyBorder="1" applyAlignment="1">
      <alignment vertical="top"/>
    </xf>
    <xf numFmtId="43" fontId="7" fillId="0" borderId="29" xfId="61" applyNumberFormat="1" applyFont="1" applyBorder="1" applyAlignment="1">
      <alignment vertical="top"/>
    </xf>
    <xf numFmtId="167" fontId="7" fillId="0" borderId="29" xfId="61" applyNumberFormat="1" applyFont="1" applyBorder="1" applyAlignment="1">
      <alignment vertical="top"/>
    </xf>
    <xf numFmtId="168" fontId="7" fillId="0" borderId="29" xfId="61" applyNumberFormat="1" applyFont="1" applyBorder="1" applyAlignment="1">
      <alignment vertical="top"/>
    </xf>
    <xf numFmtId="165" fontId="7" fillId="0" borderId="29" xfId="61" applyNumberFormat="1" applyFont="1" applyBorder="1" applyAlignment="1">
      <alignment vertical="top"/>
    </xf>
    <xf numFmtId="169" fontId="7" fillId="0" borderId="29" xfId="61" applyNumberFormat="1" applyFont="1" applyBorder="1" applyAlignment="1">
      <alignment vertical="top"/>
    </xf>
    <xf numFmtId="169" fontId="7" fillId="0" borderId="30" xfId="61" applyNumberFormat="1" applyFont="1" applyBorder="1" applyAlignment="1">
      <alignment vertical="top"/>
    </xf>
    <xf numFmtId="170" fontId="7" fillId="0" borderId="29" xfId="61" applyNumberFormat="1" applyFont="1" applyBorder="1" applyAlignment="1">
      <alignment vertical="top"/>
    </xf>
    <xf numFmtId="170" fontId="7" fillId="0" borderId="30" xfId="61" applyNumberFormat="1" applyFont="1" applyBorder="1" applyAlignment="1">
      <alignment vertical="top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 wrapText="1"/>
    </xf>
    <xf numFmtId="4" fontId="7" fillId="33" borderId="27" xfId="63" applyBorder="1">
      <alignment horizontal="right"/>
      <protection/>
    </xf>
    <xf numFmtId="4" fontId="7" fillId="33" borderId="26" xfId="63" applyBorder="1">
      <alignment horizontal="right"/>
      <protection/>
    </xf>
    <xf numFmtId="0" fontId="4" fillId="0" borderId="31" xfId="49" applyBorder="1">
      <alignment horizontal="center" vertical="center" wrapText="1"/>
      <protection/>
    </xf>
    <xf numFmtId="0" fontId="6" fillId="0" borderId="29" xfId="0" applyFont="1" applyBorder="1" applyAlignment="1">
      <alignment vertical="top" wrapText="1"/>
    </xf>
    <xf numFmtId="0" fontId="4" fillId="0" borderId="32" xfId="49" applyBorder="1">
      <alignment horizontal="center" vertical="center" wrapText="1"/>
      <protection/>
    </xf>
    <xf numFmtId="4" fontId="7" fillId="28" borderId="7" xfId="63" applyFont="1" applyFill="1" applyBorder="1">
      <alignment horizontal="right"/>
      <protection/>
    </xf>
    <xf numFmtId="4" fontId="7" fillId="28" borderId="20" xfId="63" applyFill="1" applyBorder="1">
      <alignment horizontal="right"/>
      <protection/>
    </xf>
    <xf numFmtId="4" fontId="7" fillId="28" borderId="7" xfId="63" applyFill="1" applyBorder="1">
      <alignment horizontal="right"/>
      <protection/>
    </xf>
    <xf numFmtId="4" fontId="7" fillId="28" borderId="27" xfId="50" applyFont="1" applyFill="1" applyBorder="1" applyProtection="1">
      <alignment horizontal="right"/>
      <protection locked="0"/>
    </xf>
    <xf numFmtId="4" fontId="7" fillId="28" borderId="26" xfId="50" applyFont="1" applyFill="1" applyBorder="1" applyProtection="1">
      <alignment horizontal="right"/>
      <protection locked="0"/>
    </xf>
    <xf numFmtId="164" fontId="8" fillId="28" borderId="27" xfId="50" applyNumberFormat="1" applyFont="1" applyFill="1" applyBorder="1" applyProtection="1">
      <alignment horizontal="right"/>
      <protection locked="0"/>
    </xf>
    <xf numFmtId="0" fontId="0" fillId="0" borderId="33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4" fillId="0" borderId="35" xfId="49" applyBorder="1">
      <alignment horizontal="center" vertical="center" wrapText="1"/>
      <protection/>
    </xf>
    <xf numFmtId="164" fontId="7" fillId="28" borderId="26" xfId="50" applyNumberFormat="1" applyFill="1" applyBorder="1" applyProtection="1">
      <alignment horizontal="right"/>
      <protection locked="0"/>
    </xf>
    <xf numFmtId="4" fontId="7" fillId="28" borderId="21" xfId="63" applyFill="1" applyBorder="1">
      <alignment horizontal="right"/>
      <protection/>
    </xf>
    <xf numFmtId="0" fontId="0" fillId="0" borderId="29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65" fontId="10" fillId="0" borderId="28" xfId="61" applyNumberFormat="1" applyFont="1" applyBorder="1" applyAlignment="1">
      <alignment vertical="top"/>
    </xf>
    <xf numFmtId="164" fontId="7" fillId="28" borderId="12" xfId="50" applyNumberFormat="1" applyFont="1" applyFill="1" applyBorder="1" applyProtection="1">
      <alignment horizontal="right"/>
      <protection locked="0"/>
    </xf>
    <xf numFmtId="164" fontId="7" fillId="28" borderId="26" xfId="50" applyNumberFormat="1" applyFont="1" applyFill="1" applyBorder="1" applyProtection="1">
      <alignment horizontal="right"/>
      <protection locked="0"/>
    </xf>
    <xf numFmtId="164" fontId="7" fillId="28" borderId="21" xfId="50" applyNumberFormat="1" applyFont="1" applyFill="1" applyBorder="1" applyProtection="1">
      <alignment horizontal="right"/>
      <protection locked="0"/>
    </xf>
    <xf numFmtId="4" fontId="7" fillId="33" borderId="20" xfId="63" applyFill="1" applyBorder="1">
      <alignment horizontal="right"/>
      <protection/>
    </xf>
    <xf numFmtId="0" fontId="0" fillId="33" borderId="20" xfId="0" applyFill="1" applyBorder="1" applyAlignment="1">
      <alignment/>
    </xf>
    <xf numFmtId="2" fontId="0" fillId="33" borderId="20" xfId="0" applyNumberFormat="1" applyFill="1" applyBorder="1" applyAlignment="1">
      <alignment/>
    </xf>
    <xf numFmtId="0" fontId="6" fillId="33" borderId="20" xfId="0" applyFont="1" applyFill="1" applyBorder="1" applyAlignment="1">
      <alignment/>
    </xf>
    <xf numFmtId="164" fontId="7" fillId="33" borderId="20" xfId="63" applyNumberFormat="1" applyFill="1" applyBorder="1">
      <alignment horizontal="right"/>
      <protection/>
    </xf>
    <xf numFmtId="0" fontId="0" fillId="28" borderId="7" xfId="0" applyFill="1" applyBorder="1" applyAlignment="1">
      <alignment/>
    </xf>
    <xf numFmtId="0" fontId="0" fillId="28" borderId="21" xfId="0" applyFill="1" applyBorder="1" applyAlignment="1">
      <alignment/>
    </xf>
    <xf numFmtId="164" fontId="7" fillId="28" borderId="21" xfId="50" applyNumberFormat="1" applyFill="1" applyBorder="1" applyProtection="1">
      <alignment horizontal="right"/>
      <protection locked="0"/>
    </xf>
    <xf numFmtId="164" fontId="0" fillId="28" borderId="7" xfId="0" applyNumberFormat="1" applyFill="1" applyBorder="1" applyAlignment="1">
      <alignment/>
    </xf>
    <xf numFmtId="0" fontId="0" fillId="28" borderId="12" xfId="0" applyFill="1" applyBorder="1" applyAlignment="1">
      <alignment/>
    </xf>
    <xf numFmtId="0" fontId="0" fillId="28" borderId="25" xfId="0" applyFill="1" applyBorder="1" applyAlignment="1">
      <alignment/>
    </xf>
    <xf numFmtId="164" fontId="8" fillId="28" borderId="25" xfId="50" applyNumberFormat="1" applyFont="1" applyFill="1" applyBorder="1" applyProtection="1">
      <alignment horizontal="right"/>
      <protection locked="0"/>
    </xf>
    <xf numFmtId="164" fontId="8" fillId="28" borderId="7" xfId="50" applyNumberFormat="1" applyFont="1" applyFill="1" applyBorder="1" applyProtection="1">
      <alignment horizontal="right"/>
      <protection locked="0"/>
    </xf>
    <xf numFmtId="164" fontId="7" fillId="28" borderId="25" xfId="50" applyNumberFormat="1" applyFont="1" applyFill="1" applyBorder="1" applyProtection="1">
      <alignment horizontal="right"/>
      <protection locked="0"/>
    </xf>
    <xf numFmtId="43" fontId="10" fillId="0" borderId="28" xfId="61" applyNumberFormat="1" applyFont="1" applyBorder="1" applyAlignment="1">
      <alignment vertical="top"/>
    </xf>
    <xf numFmtId="167" fontId="10" fillId="0" borderId="28" xfId="61" applyNumberFormat="1" applyFont="1" applyBorder="1" applyAlignment="1">
      <alignment vertical="top"/>
    </xf>
    <xf numFmtId="164" fontId="0" fillId="0" borderId="20" xfId="0" applyNumberFormat="1" applyBorder="1" applyAlignment="1">
      <alignment/>
    </xf>
    <xf numFmtId="164" fontId="6" fillId="0" borderId="7" xfId="0" applyNumberFormat="1" applyFon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7" fillId="28" borderId="20" xfId="50" applyNumberFormat="1" applyBorder="1" applyProtection="1">
      <alignment horizontal="right"/>
      <protection locked="0"/>
    </xf>
    <xf numFmtId="164" fontId="7" fillId="33" borderId="27" xfId="50" applyNumberFormat="1" applyFill="1" applyBorder="1" applyProtection="1">
      <alignment horizontal="right"/>
      <protection locked="0"/>
    </xf>
    <xf numFmtId="164" fontId="0" fillId="0" borderId="0" xfId="0" applyNumberFormat="1" applyAlignment="1">
      <alignment/>
    </xf>
    <xf numFmtId="0" fontId="5" fillId="0" borderId="20" xfId="0" applyFont="1" applyBorder="1" applyAlignment="1">
      <alignment/>
    </xf>
    <xf numFmtId="0" fontId="5" fillId="0" borderId="28" xfId="0" applyFont="1" applyFill="1" applyBorder="1" applyAlignment="1">
      <alignment/>
    </xf>
    <xf numFmtId="167" fontId="11" fillId="33" borderId="28" xfId="61" applyNumberFormat="1" applyFont="1" applyFill="1" applyBorder="1" applyAlignment="1">
      <alignment vertical="top"/>
    </xf>
    <xf numFmtId="164" fontId="7" fillId="28" borderId="20" xfId="63" applyNumberFormat="1" applyFill="1" applyBorder="1">
      <alignment horizontal="right"/>
      <protection/>
    </xf>
    <xf numFmtId="171" fontId="7" fillId="33" borderId="21" xfId="63" applyNumberFormat="1" applyBorder="1">
      <alignment horizontal="right"/>
      <protection/>
    </xf>
    <xf numFmtId="4" fontId="7" fillId="33" borderId="21" xfId="63" applyNumberFormat="1" applyBorder="1">
      <alignment horizontal="right"/>
      <protection/>
    </xf>
    <xf numFmtId="164" fontId="7" fillId="28" borderId="7" xfId="63" applyNumberFormat="1" applyFill="1" applyBorder="1">
      <alignment horizontal="right"/>
      <protection/>
    </xf>
    <xf numFmtId="164" fontId="7" fillId="28" borderId="21" xfId="63" applyNumberFormat="1" applyFill="1" applyBorder="1">
      <alignment horizontal="right"/>
      <protection/>
    </xf>
    <xf numFmtId="166" fontId="8" fillId="0" borderId="29" xfId="61" applyNumberFormat="1" applyFont="1" applyBorder="1" applyAlignment="1">
      <alignment vertical="top"/>
    </xf>
    <xf numFmtId="43" fontId="8" fillId="0" borderId="29" xfId="61" applyNumberFormat="1" applyFont="1" applyBorder="1" applyAlignment="1">
      <alignment vertical="top"/>
    </xf>
    <xf numFmtId="166" fontId="8" fillId="0" borderId="30" xfId="61" applyNumberFormat="1" applyFont="1" applyBorder="1" applyAlignment="1">
      <alignment vertical="top"/>
    </xf>
    <xf numFmtId="171" fontId="7" fillId="28" borderId="27" xfId="50" applyNumberFormat="1" applyFill="1" applyBorder="1" applyProtection="1">
      <alignment horizontal="right"/>
      <protection locked="0"/>
    </xf>
    <xf numFmtId="175" fontId="7" fillId="33" borderId="20" xfId="63" applyNumberFormat="1" applyFill="1" applyBorder="1">
      <alignment horizontal="right"/>
      <protection/>
    </xf>
    <xf numFmtId="175" fontId="7" fillId="33" borderId="7" xfId="63" applyNumberFormat="1" applyBorder="1">
      <alignment horizontal="right"/>
      <protection/>
    </xf>
    <xf numFmtId="175" fontId="7" fillId="33" borderId="21" xfId="63" applyNumberFormat="1" applyBorder="1">
      <alignment horizontal="right"/>
      <protection/>
    </xf>
    <xf numFmtId="175" fontId="0" fillId="33" borderId="20" xfId="0" applyNumberFormat="1" applyFill="1" applyBorder="1" applyAlignment="1">
      <alignment/>
    </xf>
    <xf numFmtId="175" fontId="0" fillId="0" borderId="27" xfId="0" applyNumberFormat="1" applyBorder="1" applyAlignment="1">
      <alignment/>
    </xf>
    <xf numFmtId="175" fontId="0" fillId="0" borderId="26" xfId="0" applyNumberFormat="1" applyBorder="1" applyAlignment="1">
      <alignment/>
    </xf>
    <xf numFmtId="175" fontId="0" fillId="28" borderId="27" xfId="0" applyNumberFormat="1" applyFill="1" applyBorder="1" applyAlignment="1" applyProtection="1">
      <alignment/>
      <protection locked="0"/>
    </xf>
    <xf numFmtId="175" fontId="0" fillId="28" borderId="26" xfId="0" applyNumberFormat="1" applyFill="1" applyBorder="1" applyAlignment="1" applyProtection="1">
      <alignment/>
      <protection locked="0"/>
    </xf>
    <xf numFmtId="175" fontId="7" fillId="28" borderId="27" xfId="50" applyNumberFormat="1" applyFill="1" applyBorder="1" applyProtection="1">
      <alignment horizontal="right"/>
      <protection locked="0"/>
    </xf>
    <xf numFmtId="175" fontId="7" fillId="28" borderId="26" xfId="50" applyNumberFormat="1" applyFill="1" applyBorder="1" applyProtection="1">
      <alignment horizontal="right"/>
      <protection locked="0"/>
    </xf>
    <xf numFmtId="175" fontId="6" fillId="33" borderId="20" xfId="0" applyNumberFormat="1" applyFont="1" applyFill="1" applyBorder="1" applyAlignment="1">
      <alignment/>
    </xf>
    <xf numFmtId="175" fontId="8" fillId="28" borderId="27" xfId="50" applyNumberFormat="1" applyFont="1" applyFill="1" applyBorder="1" applyProtection="1">
      <alignment horizontal="right"/>
      <protection locked="0"/>
    </xf>
    <xf numFmtId="175" fontId="7" fillId="28" borderId="7" xfId="63" applyNumberFormat="1" applyFont="1" applyFill="1" applyBorder="1">
      <alignment horizontal="right"/>
      <protection/>
    </xf>
    <xf numFmtId="175" fontId="7" fillId="28" borderId="20" xfId="63" applyNumberFormat="1" applyFill="1" applyBorder="1">
      <alignment horizontal="right"/>
      <protection/>
    </xf>
    <xf numFmtId="175" fontId="7" fillId="28" borderId="27" xfId="63" applyNumberFormat="1" applyFill="1" applyBorder="1">
      <alignment horizontal="right"/>
      <protection/>
    </xf>
    <xf numFmtId="175" fontId="7" fillId="28" borderId="7" xfId="63" applyNumberFormat="1" applyFill="1" applyBorder="1">
      <alignment horizontal="right"/>
      <protection/>
    </xf>
    <xf numFmtId="175" fontId="7" fillId="28" borderId="21" xfId="63" applyNumberFormat="1" applyFill="1" applyBorder="1">
      <alignment horizontal="right"/>
      <protection/>
    </xf>
    <xf numFmtId="175" fontId="7" fillId="28" borderId="27" xfId="50" applyNumberFormat="1" applyFont="1" applyFill="1" applyBorder="1" applyProtection="1">
      <alignment horizontal="right"/>
      <protection locked="0"/>
    </xf>
    <xf numFmtId="175" fontId="7" fillId="28" borderId="26" xfId="50" applyNumberFormat="1" applyFont="1" applyFill="1" applyBorder="1" applyProtection="1">
      <alignment horizontal="right"/>
      <protection locked="0"/>
    </xf>
    <xf numFmtId="175" fontId="0" fillId="28" borderId="27" xfId="0" applyNumberFormat="1" applyFill="1" applyBorder="1" applyAlignment="1">
      <alignment/>
    </xf>
    <xf numFmtId="175" fontId="0" fillId="28" borderId="26" xfId="0" applyNumberFormat="1" applyFill="1" applyBorder="1" applyAlignment="1">
      <alignment/>
    </xf>
    <xf numFmtId="175" fontId="11" fillId="33" borderId="28" xfId="61" applyNumberFormat="1" applyFont="1" applyFill="1" applyBorder="1" applyAlignment="1">
      <alignment vertical="top"/>
    </xf>
    <xf numFmtId="175" fontId="8" fillId="0" borderId="29" xfId="61" applyNumberFormat="1" applyFont="1" applyBorder="1" applyAlignment="1">
      <alignment vertical="top"/>
    </xf>
    <xf numFmtId="175" fontId="8" fillId="0" borderId="30" xfId="61" applyNumberFormat="1" applyFont="1" applyBorder="1" applyAlignment="1">
      <alignment vertical="top"/>
    </xf>
    <xf numFmtId="164" fontId="7" fillId="28" borderId="27" xfId="63" applyNumberFormat="1" applyFill="1" applyBorder="1">
      <alignment horizontal="right"/>
      <protection/>
    </xf>
    <xf numFmtId="17" fontId="5" fillId="0" borderId="16" xfId="0" applyNumberFormat="1" applyFont="1" applyBorder="1" applyAlignment="1">
      <alignment horizontal="center"/>
    </xf>
    <xf numFmtId="168" fontId="7" fillId="0" borderId="30" xfId="61" applyNumberFormat="1" applyFont="1" applyBorder="1" applyAlignment="1">
      <alignment vertical="top"/>
    </xf>
    <xf numFmtId="164" fontId="7" fillId="28" borderId="24" xfId="63" applyNumberFormat="1" applyFill="1" applyBorder="1">
      <alignment horizontal="right"/>
      <protection/>
    </xf>
    <xf numFmtId="172" fontId="11" fillId="33" borderId="28" xfId="61" applyNumberFormat="1" applyFont="1" applyFill="1" applyBorder="1" applyAlignment="1">
      <alignment vertical="top"/>
    </xf>
    <xf numFmtId="171" fontId="7" fillId="33" borderId="7" xfId="63" applyNumberFormat="1" applyBorder="1">
      <alignment horizontal="right"/>
      <protection/>
    </xf>
    <xf numFmtId="174" fontId="7" fillId="33" borderId="7" xfId="63" applyNumberFormat="1" applyBorder="1">
      <alignment horizontal="right"/>
      <protection/>
    </xf>
    <xf numFmtId="171" fontId="7" fillId="28" borderId="26" xfId="50" applyNumberFormat="1" applyFill="1" applyBorder="1" applyProtection="1">
      <alignment horizontal="right"/>
      <protection locked="0"/>
    </xf>
    <xf numFmtId="173" fontId="7" fillId="0" borderId="30" xfId="61" applyNumberFormat="1" applyFont="1" applyBorder="1" applyAlignment="1">
      <alignment vertical="top"/>
    </xf>
    <xf numFmtId="174" fontId="7" fillId="33" borderId="20" xfId="63" applyNumberFormat="1" applyFill="1" applyBorder="1">
      <alignment horizontal="right"/>
      <protection/>
    </xf>
    <xf numFmtId="172" fontId="7" fillId="0" borderId="29" xfId="61" applyNumberFormat="1" applyFont="1" applyBorder="1" applyAlignment="1">
      <alignment vertical="top"/>
    </xf>
    <xf numFmtId="171" fontId="7" fillId="33" borderId="20" xfId="63" applyNumberFormat="1" applyFill="1" applyBorder="1">
      <alignment horizontal="right"/>
      <protection/>
    </xf>
    <xf numFmtId="168" fontId="11" fillId="33" borderId="28" xfId="61" applyNumberFormat="1" applyFont="1" applyFill="1" applyBorder="1" applyAlignment="1">
      <alignment vertical="top"/>
    </xf>
    <xf numFmtId="174" fontId="7" fillId="28" borderId="27" xfId="50" applyNumberFormat="1" applyFill="1" applyBorder="1" applyProtection="1">
      <alignment horizontal="right"/>
      <protection locked="0"/>
    </xf>
    <xf numFmtId="174" fontId="7" fillId="28" borderId="26" xfId="50" applyNumberFormat="1" applyFill="1" applyBorder="1" applyProtection="1">
      <alignment horizontal="right"/>
      <protection locked="0"/>
    </xf>
    <xf numFmtId="174" fontId="8" fillId="28" borderId="27" xfId="50" applyNumberFormat="1" applyFont="1" applyFill="1" applyBorder="1" applyProtection="1">
      <alignment horizontal="right"/>
      <protection locked="0"/>
    </xf>
    <xf numFmtId="174" fontId="7" fillId="28" borderId="7" xfId="63" applyNumberFormat="1" applyFont="1" applyFill="1" applyBorder="1">
      <alignment horizontal="right"/>
      <protection/>
    </xf>
    <xf numFmtId="174" fontId="7" fillId="28" borderId="20" xfId="63" applyNumberFormat="1" applyFill="1" applyBorder="1">
      <alignment horizontal="right"/>
      <protection/>
    </xf>
    <xf numFmtId="174" fontId="7" fillId="28" borderId="7" xfId="63" applyNumberFormat="1" applyFill="1" applyBorder="1">
      <alignment horizontal="right"/>
      <protection/>
    </xf>
    <xf numFmtId="174" fontId="7" fillId="28" borderId="21" xfId="63" applyNumberFormat="1" applyFill="1" applyBorder="1">
      <alignment horizontal="right"/>
      <protection/>
    </xf>
    <xf numFmtId="174" fontId="7" fillId="28" borderId="27" xfId="50" applyNumberFormat="1" applyFont="1" applyFill="1" applyBorder="1" applyProtection="1">
      <alignment horizontal="right"/>
      <protection locked="0"/>
    </xf>
    <xf numFmtId="174" fontId="7" fillId="28" borderId="26" xfId="50" applyNumberFormat="1" applyFont="1" applyFill="1" applyBorder="1" applyProtection="1">
      <alignment horizontal="right"/>
      <protection locked="0"/>
    </xf>
    <xf numFmtId="174" fontId="0" fillId="28" borderId="27" xfId="0" applyNumberFormat="1" applyFill="1" applyBorder="1" applyAlignment="1">
      <alignment/>
    </xf>
    <xf numFmtId="174" fontId="0" fillId="28" borderId="26" xfId="0" applyNumberFormat="1" applyFill="1" applyBorder="1" applyAlignment="1">
      <alignment/>
    </xf>
    <xf numFmtId="171" fontId="7" fillId="28" borderId="7" xfId="63" applyNumberFormat="1" applyFont="1" applyFill="1" applyBorder="1">
      <alignment horizontal="right"/>
      <protection/>
    </xf>
    <xf numFmtId="4" fontId="7" fillId="33" borderId="20" xfId="63" applyNumberFormat="1" applyFill="1" applyBorder="1">
      <alignment horizontal="right"/>
      <protection/>
    </xf>
    <xf numFmtId="4" fontId="7" fillId="28" borderId="20" xfId="63" applyNumberFormat="1" applyFill="1" applyBorder="1">
      <alignment horizontal="right"/>
      <protection/>
    </xf>
    <xf numFmtId="4" fontId="7" fillId="28" borderId="27" xfId="63" applyNumberFormat="1" applyFill="1" applyBorder="1">
      <alignment horizontal="right"/>
      <protection/>
    </xf>
    <xf numFmtId="4" fontId="7" fillId="28" borderId="7" xfId="63" applyNumberFormat="1" applyFill="1" applyBorder="1">
      <alignment horizontal="right"/>
      <protection/>
    </xf>
    <xf numFmtId="4" fontId="7" fillId="28" borderId="21" xfId="63" applyNumberFormat="1" applyFill="1" applyBorder="1">
      <alignment horizontal="right"/>
      <protection/>
    </xf>
    <xf numFmtId="0" fontId="3" fillId="0" borderId="0" xfId="44" applyAlignment="1">
      <alignment horizontal="center" vertical="center" wrapText="1"/>
      <protection/>
    </xf>
    <xf numFmtId="0" fontId="4" fillId="0" borderId="37" xfId="49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38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1" xfId="0" applyFont="1" applyBorder="1" applyAlignment="1">
      <alignment/>
    </xf>
    <xf numFmtId="0" fontId="6" fillId="33" borderId="31" xfId="0" applyFont="1" applyFill="1" applyBorder="1" applyAlignment="1">
      <alignment/>
    </xf>
    <xf numFmtId="176" fontId="13" fillId="0" borderId="32" xfId="0" applyNumberFormat="1" applyFont="1" applyBorder="1" applyAlignment="1">
      <alignment/>
    </xf>
    <xf numFmtId="0" fontId="6" fillId="0" borderId="39" xfId="0" applyFont="1" applyBorder="1" applyAlignment="1">
      <alignment/>
    </xf>
    <xf numFmtId="176" fontId="13" fillId="0" borderId="28" xfId="0" applyNumberFormat="1" applyFont="1" applyBorder="1" applyAlignment="1">
      <alignment/>
    </xf>
    <xf numFmtId="176" fontId="13" fillId="0" borderId="29" xfId="0" applyNumberFormat="1" applyFont="1" applyBorder="1" applyAlignment="1">
      <alignment/>
    </xf>
    <xf numFmtId="176" fontId="13" fillId="33" borderId="29" xfId="0" applyNumberFormat="1" applyFont="1" applyFill="1" applyBorder="1" applyAlignment="1">
      <alignment/>
    </xf>
    <xf numFmtId="176" fontId="13" fillId="0" borderId="30" xfId="0" applyNumberFormat="1" applyFont="1" applyBorder="1" applyAlignment="1">
      <alignment/>
    </xf>
    <xf numFmtId="176" fontId="13" fillId="0" borderId="40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176" fontId="14" fillId="36" borderId="42" xfId="0" applyNumberFormat="1" applyFont="1" applyFill="1" applyBorder="1" applyAlignment="1">
      <alignment/>
    </xf>
    <xf numFmtId="176" fontId="14" fillId="36" borderId="43" xfId="0" applyNumberFormat="1" applyFont="1" applyFill="1" applyBorder="1" applyAlignment="1">
      <alignment/>
    </xf>
    <xf numFmtId="176" fontId="14" fillId="33" borderId="43" xfId="0" applyNumberFormat="1" applyFont="1" applyFill="1" applyBorder="1" applyAlignment="1">
      <alignment/>
    </xf>
    <xf numFmtId="0" fontId="6" fillId="36" borderId="44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8" xfId="0" applyFont="1" applyBorder="1" applyAlignment="1">
      <alignment/>
    </xf>
    <xf numFmtId="0" fontId="16" fillId="0" borderId="45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16" fillId="0" borderId="44" xfId="0" applyFont="1" applyBorder="1" applyAlignment="1">
      <alignment horizontal="center"/>
    </xf>
    <xf numFmtId="0" fontId="16" fillId="0" borderId="44" xfId="0" applyFont="1" applyBorder="1" applyAlignment="1">
      <alignment horizontal="center" wrapText="1"/>
    </xf>
    <xf numFmtId="0" fontId="16" fillId="0" borderId="39" xfId="0" applyFont="1" applyBorder="1" applyAlignment="1">
      <alignment horizontal="center"/>
    </xf>
    <xf numFmtId="0" fontId="16" fillId="0" borderId="39" xfId="0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38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38" xfId="0" applyFont="1" applyBorder="1" applyAlignment="1">
      <alignment vertical="top" wrapText="1"/>
    </xf>
    <xf numFmtId="0" fontId="15" fillId="0" borderId="44" xfId="0" applyFont="1" applyBorder="1" applyAlignment="1">
      <alignment vertical="top" wrapText="1"/>
    </xf>
    <xf numFmtId="0" fontId="19" fillId="0" borderId="45" xfId="0" applyFont="1" applyBorder="1" applyAlignment="1">
      <alignment vertical="top" wrapText="1"/>
    </xf>
    <xf numFmtId="0" fontId="19" fillId="0" borderId="44" xfId="0" applyFont="1" applyBorder="1" applyAlignment="1">
      <alignment vertical="top" wrapText="1"/>
    </xf>
    <xf numFmtId="0" fontId="15" fillId="0" borderId="44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20" xfId="49" applyBorder="1">
      <alignment horizontal="center" vertical="center" wrapText="1"/>
      <protection/>
    </xf>
    <xf numFmtId="0" fontId="4" fillId="0" borderId="28" xfId="49" applyBorder="1">
      <alignment horizontal="center" vertical="center" wrapText="1"/>
      <protection/>
    </xf>
    <xf numFmtId="0" fontId="4" fillId="0" borderId="29" xfId="49" applyBorder="1">
      <alignment horizontal="center" vertical="center" wrapText="1"/>
      <protection/>
    </xf>
    <xf numFmtId="0" fontId="4" fillId="0" borderId="30" xfId="49" applyBorder="1">
      <alignment horizontal="center" vertical="center" wrapText="1"/>
      <protection/>
    </xf>
    <xf numFmtId="0" fontId="4" fillId="0" borderId="36" xfId="49" applyBorder="1">
      <alignment horizontal="center" vertical="center" wrapText="1"/>
      <protection/>
    </xf>
    <xf numFmtId="0" fontId="4" fillId="0" borderId="46" xfId="49" applyBorder="1">
      <alignment horizontal="center" vertical="center" wrapText="1"/>
      <protection/>
    </xf>
    <xf numFmtId="0" fontId="4" fillId="0" borderId="47" xfId="49" applyBorder="1">
      <alignment horizontal="center" vertical="center" wrapText="1"/>
      <protection/>
    </xf>
    <xf numFmtId="0" fontId="4" fillId="0" borderId="48" xfId="49" applyBorder="1">
      <alignment horizontal="center" vertical="center" wrapText="1"/>
      <protection/>
    </xf>
    <xf numFmtId="0" fontId="4" fillId="0" borderId="49" xfId="49" applyBorder="1">
      <alignment horizontal="center" vertical="center" wrapText="1"/>
      <protection/>
    </xf>
    <xf numFmtId="0" fontId="4" fillId="0" borderId="50" xfId="49" applyBorder="1">
      <alignment horizontal="center" vertical="center" wrapText="1"/>
      <protection/>
    </xf>
    <xf numFmtId="0" fontId="4" fillId="0" borderId="51" xfId="49" applyBorder="1">
      <alignment horizontal="center" vertical="center" wrapText="1"/>
      <protection/>
    </xf>
    <xf numFmtId="0" fontId="4" fillId="0" borderId="52" xfId="49" applyBorder="1">
      <alignment horizontal="center" vertical="center" wrapText="1"/>
      <protection/>
    </xf>
    <xf numFmtId="0" fontId="4" fillId="0" borderId="22" xfId="49" applyBorder="1" applyAlignment="1">
      <alignment horizontal="center" vertical="center" wrapText="1"/>
      <protection/>
    </xf>
    <xf numFmtId="0" fontId="4" fillId="0" borderId="23" xfId="49" applyBorder="1" applyAlignment="1">
      <alignment horizontal="center" vertical="center" wrapText="1"/>
      <protection/>
    </xf>
    <xf numFmtId="0" fontId="4" fillId="0" borderId="53" xfId="49" applyBorder="1">
      <alignment horizontal="center" vertical="center" wrapText="1"/>
      <protection/>
    </xf>
    <xf numFmtId="0" fontId="4" fillId="0" borderId="54" xfId="49" applyBorder="1">
      <alignment horizontal="center" vertical="center" wrapText="1"/>
      <protection/>
    </xf>
    <xf numFmtId="0" fontId="4" fillId="0" borderId="55" xfId="49" applyBorder="1">
      <alignment horizontal="center" vertical="center" wrapText="1"/>
      <protection/>
    </xf>
    <xf numFmtId="0" fontId="4" fillId="0" borderId="56" xfId="49" applyBorder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4" fontId="4" fillId="33" borderId="20" xfId="63" applyFont="1" applyBorder="1">
      <alignment horizontal="right"/>
      <protection/>
    </xf>
    <xf numFmtId="164" fontId="7" fillId="33" borderId="21" xfId="63" applyNumberFormat="1" applyBorder="1">
      <alignment horizontal="right"/>
      <protection/>
    </xf>
    <xf numFmtId="4" fontId="7" fillId="33" borderId="12" xfId="63" applyBorder="1">
      <alignment horizontal="right"/>
      <protection/>
    </xf>
    <xf numFmtId="4" fontId="4" fillId="0" borderId="20" xfId="63" applyFont="1" applyFill="1" applyBorder="1">
      <alignment horizontal="right"/>
      <protection/>
    </xf>
    <xf numFmtId="4" fontId="4" fillId="37" borderId="20" xfId="63" applyFont="1" applyFill="1" applyBorder="1">
      <alignment horizontal="right"/>
      <protection/>
    </xf>
    <xf numFmtId="4" fontId="7" fillId="37" borderId="20" xfId="63" applyFill="1" applyBorder="1">
      <alignment horizontal="right"/>
      <protection/>
    </xf>
    <xf numFmtId="0" fontId="0" fillId="0" borderId="7" xfId="0" applyBorder="1" applyAlignment="1">
      <alignment/>
    </xf>
    <xf numFmtId="0" fontId="0" fillId="0" borderId="21" xfId="0" applyBorder="1" applyAlignment="1">
      <alignment/>
    </xf>
    <xf numFmtId="0" fontId="5" fillId="37" borderId="20" xfId="0" applyFont="1" applyFill="1" applyBorder="1" applyAlignment="1">
      <alignment/>
    </xf>
    <xf numFmtId="0" fontId="0" fillId="37" borderId="20" xfId="0" applyFill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164" fontId="0" fillId="0" borderId="7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177" fontId="0" fillId="28" borderId="7" xfId="0" applyNumberFormat="1" applyFill="1" applyBorder="1" applyAlignment="1" applyProtection="1">
      <alignment/>
      <protection locked="0"/>
    </xf>
    <xf numFmtId="177" fontId="0" fillId="28" borderId="21" xfId="0" applyNumberFormat="1" applyFill="1" applyBorder="1" applyAlignment="1" applyProtection="1">
      <alignment/>
      <protection locked="0"/>
    </xf>
    <xf numFmtId="177" fontId="5" fillId="37" borderId="20" xfId="0" applyNumberFormat="1" applyFont="1" applyFill="1" applyBorder="1" applyAlignment="1">
      <alignment/>
    </xf>
    <xf numFmtId="2" fontId="0" fillId="37" borderId="20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vertical="top" wrapText="1"/>
    </xf>
    <xf numFmtId="0" fontId="5" fillId="35" borderId="20" xfId="0" applyFont="1" applyFill="1" applyBorder="1" applyAlignment="1">
      <alignment/>
    </xf>
    <xf numFmtId="177" fontId="7" fillId="28" borderId="7" xfId="50" applyNumberFormat="1" applyFill="1" applyBorder="1" applyProtection="1">
      <alignment horizontal="right"/>
      <protection locked="0"/>
    </xf>
    <xf numFmtId="177" fontId="7" fillId="28" borderId="21" xfId="50" applyNumberFormat="1" applyFill="1" applyBorder="1" applyProtection="1">
      <alignment horizontal="right"/>
      <protection locked="0"/>
    </xf>
    <xf numFmtId="0" fontId="0" fillId="33" borderId="27" xfId="0" applyFill="1" applyBorder="1" applyAlignment="1">
      <alignment/>
    </xf>
    <xf numFmtId="177" fontId="7" fillId="28" borderId="7" xfId="50" applyNumberFormat="1" applyBorder="1" applyProtection="1">
      <alignment horizontal="right"/>
      <protection locked="0"/>
    </xf>
    <xf numFmtId="177" fontId="7" fillId="28" borderId="21" xfId="50" applyNumberFormat="1" applyBorder="1" applyProtection="1">
      <alignment horizontal="right"/>
      <protection locked="0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vertical="top" wrapText="1"/>
    </xf>
    <xf numFmtId="0" fontId="20" fillId="35" borderId="20" xfId="0" applyFont="1" applyFill="1" applyBorder="1" applyAlignment="1">
      <alignment/>
    </xf>
    <xf numFmtId="177" fontId="8" fillId="28" borderId="7" xfId="50" applyNumberFormat="1" applyFont="1" applyFill="1" applyBorder="1" applyProtection="1">
      <alignment horizontal="right"/>
      <protection locked="0"/>
    </xf>
    <xf numFmtId="177" fontId="7" fillId="28" borderId="21" xfId="50" applyNumberFormat="1" applyFont="1" applyFill="1" applyBorder="1" applyProtection="1">
      <alignment horizontal="right"/>
      <protection locked="0"/>
    </xf>
    <xf numFmtId="177" fontId="20" fillId="37" borderId="20" xfId="0" applyNumberFormat="1" applyFont="1" applyFill="1" applyBorder="1" applyAlignment="1">
      <alignment/>
    </xf>
    <xf numFmtId="0" fontId="6" fillId="37" borderId="20" xfId="0" applyFont="1" applyFill="1" applyBorder="1" applyAlignment="1">
      <alignment/>
    </xf>
    <xf numFmtId="164" fontId="21" fillId="28" borderId="21" xfId="50" applyNumberFormat="1" applyFont="1" applyFill="1" applyBorder="1" applyProtection="1">
      <alignment horizontal="right"/>
      <protection locked="0"/>
    </xf>
    <xf numFmtId="164" fontId="8" fillId="35" borderId="25" xfId="50" applyNumberFormat="1" applyFont="1" applyFill="1" applyBorder="1" applyProtection="1">
      <alignment horizontal="right"/>
      <protection locked="0"/>
    </xf>
    <xf numFmtId="164" fontId="8" fillId="35" borderId="7" xfId="50" applyNumberFormat="1" applyFont="1" applyFill="1" applyBorder="1" applyProtection="1">
      <alignment horizontal="right"/>
      <protection locked="0"/>
    </xf>
    <xf numFmtId="164" fontId="21" fillId="28" borderId="12" xfId="50" applyNumberFormat="1" applyFont="1" applyFill="1" applyBorder="1" applyProtection="1">
      <alignment horizontal="right"/>
      <protection locked="0"/>
    </xf>
    <xf numFmtId="0" fontId="6" fillId="33" borderId="27" xfId="0" applyFont="1" applyFill="1" applyBorder="1" applyAlignment="1">
      <alignment/>
    </xf>
    <xf numFmtId="164" fontId="21" fillId="28" borderId="26" xfId="50" applyNumberFormat="1" applyFont="1" applyFill="1" applyBorder="1" applyProtection="1">
      <alignment horizontal="right"/>
      <protection locked="0"/>
    </xf>
    <xf numFmtId="4" fontId="21" fillId="28" borderId="26" xfId="50" applyFont="1" applyFill="1" applyBorder="1" applyProtection="1">
      <alignment horizontal="right"/>
      <protection locked="0"/>
    </xf>
    <xf numFmtId="164" fontId="21" fillId="28" borderId="25" xfId="50" applyNumberFormat="1" applyFont="1" applyFill="1" applyBorder="1" applyProtection="1">
      <alignment horizontal="right"/>
      <protection locked="0"/>
    </xf>
    <xf numFmtId="177" fontId="4" fillId="37" borderId="20" xfId="63" applyNumberFormat="1" applyFont="1" applyFill="1" applyBorder="1">
      <alignment horizontal="right"/>
      <protection/>
    </xf>
    <xf numFmtId="4" fontId="7" fillId="33" borderId="27" xfId="63" applyFill="1" applyBorder="1">
      <alignment horizontal="right"/>
      <protection/>
    </xf>
    <xf numFmtId="4" fontId="7" fillId="28" borderId="7" xfId="50" applyNumberFormat="1" applyFill="1" applyBorder="1" applyProtection="1">
      <alignment horizontal="right"/>
      <protection locked="0"/>
    </xf>
    <xf numFmtId="4" fontId="7" fillId="28" borderId="21" xfId="50" applyNumberFormat="1" applyFill="1" applyBorder="1" applyProtection="1">
      <alignment horizontal="right"/>
      <protection locked="0"/>
    </xf>
    <xf numFmtId="177" fontId="7" fillId="28" borderId="21" xfId="50" applyNumberFormat="1" applyFont="1" applyBorder="1" applyProtection="1">
      <alignment horizontal="right"/>
      <protection locked="0"/>
    </xf>
    <xf numFmtId="164" fontId="7" fillId="37" borderId="20" xfId="63" applyNumberFormat="1" applyFill="1" applyBorder="1">
      <alignment horizontal="right"/>
      <protection/>
    </xf>
    <xf numFmtId="164" fontId="7" fillId="33" borderId="27" xfId="63" applyNumberFormat="1" applyFill="1" applyBorder="1">
      <alignment horizontal="right"/>
      <protection/>
    </xf>
    <xf numFmtId="171" fontId="7" fillId="28" borderId="27" xfId="50" applyNumberFormat="1" applyBorder="1" applyProtection="1">
      <alignment horizontal="right"/>
      <protection locked="0"/>
    </xf>
    <xf numFmtId="171" fontId="7" fillId="28" borderId="26" xfId="50" applyNumberFormat="1" applyBorder="1" applyProtection="1">
      <alignment horizontal="right"/>
      <protection locked="0"/>
    </xf>
    <xf numFmtId="164" fontId="7" fillId="28" borderId="25" xfId="50" applyNumberFormat="1" applyBorder="1" applyProtection="1">
      <alignment horizontal="right"/>
      <protection locked="0"/>
    </xf>
    <xf numFmtId="177" fontId="7" fillId="33" borderId="7" xfId="63" applyNumberFormat="1" applyFont="1" applyBorder="1">
      <alignment horizontal="right"/>
      <protection/>
    </xf>
    <xf numFmtId="177" fontId="7" fillId="33" borderId="21" xfId="63" applyNumberFormat="1" applyFont="1" applyBorder="1">
      <alignment horizontal="right"/>
      <protection/>
    </xf>
    <xf numFmtId="167" fontId="7" fillId="33" borderId="7" xfId="61" applyNumberFormat="1" applyFont="1" applyFill="1" applyBorder="1" applyAlignment="1">
      <alignment horizontal="right"/>
    </xf>
    <xf numFmtId="4" fontId="7" fillId="28" borderId="20" xfId="50" applyNumberFormat="1" applyBorder="1" applyProtection="1">
      <alignment horizontal="right"/>
      <protection locked="0"/>
    </xf>
    <xf numFmtId="171" fontId="7" fillId="33" borderId="7" xfId="63" applyNumberFormat="1" applyFont="1" applyBorder="1">
      <alignment horizontal="right"/>
      <protection/>
    </xf>
    <xf numFmtId="171" fontId="7" fillId="33" borderId="21" xfId="63" applyNumberFormat="1" applyFont="1" applyBorder="1">
      <alignment horizontal="right"/>
      <protection/>
    </xf>
    <xf numFmtId="164" fontId="7" fillId="33" borderId="21" xfId="63" applyNumberFormat="1" applyFont="1" applyBorder="1">
      <alignment horizontal="right"/>
      <protection/>
    </xf>
    <xf numFmtId="4" fontId="7" fillId="33" borderId="12" xfId="63" applyFont="1" applyBorder="1">
      <alignment horizontal="right"/>
      <protection/>
    </xf>
    <xf numFmtId="177" fontId="7" fillId="33" borderId="7" xfId="63" applyNumberFormat="1" applyBorder="1">
      <alignment horizontal="right"/>
      <protection/>
    </xf>
    <xf numFmtId="177" fontId="7" fillId="33" borderId="21" xfId="63" applyNumberFormat="1" applyBorder="1">
      <alignment horizontal="right"/>
      <protection/>
    </xf>
    <xf numFmtId="164" fontId="7" fillId="33" borderId="27" xfId="63" applyNumberFormat="1" applyBorder="1">
      <alignment horizontal="right"/>
      <protection/>
    </xf>
    <xf numFmtId="4" fontId="7" fillId="33" borderId="27" xfId="63" applyNumberFormat="1" applyBorder="1">
      <alignment horizontal="right"/>
      <protection/>
    </xf>
    <xf numFmtId="177" fontId="7" fillId="28" borderId="7" xfId="50" applyNumberFormat="1" applyFont="1" applyBorder="1" applyProtection="1">
      <alignment horizontal="right"/>
      <protection locked="0"/>
    </xf>
    <xf numFmtId="164" fontId="7" fillId="28" borderId="26" xfId="50" applyNumberFormat="1" applyFont="1" applyBorder="1" applyProtection="1">
      <alignment horizontal="right"/>
      <protection locked="0"/>
    </xf>
    <xf numFmtId="4" fontId="7" fillId="33" borderId="25" xfId="50" applyFill="1" applyBorder="1" applyProtection="1">
      <alignment horizontal="right"/>
      <protection locked="0"/>
    </xf>
    <xf numFmtId="4" fontId="7" fillId="33" borderId="7" xfId="50" applyFill="1" applyBorder="1" applyProtection="1">
      <alignment horizontal="right"/>
      <protection locked="0"/>
    </xf>
    <xf numFmtId="164" fontId="7" fillId="35" borderId="20" xfId="63" applyNumberFormat="1" applyFill="1" applyBorder="1">
      <alignment horizontal="right"/>
      <protection/>
    </xf>
    <xf numFmtId="164" fontId="7" fillId="28" borderId="25" xfId="50" applyNumberFormat="1" applyFill="1" applyBorder="1" applyProtection="1">
      <alignment horizontal="right"/>
      <protection locked="0"/>
    </xf>
    <xf numFmtId="177" fontId="0" fillId="28" borderId="7" xfId="0" applyNumberFormat="1" applyFill="1" applyBorder="1" applyAlignment="1">
      <alignment/>
    </xf>
    <xf numFmtId="177" fontId="0" fillId="28" borderId="21" xfId="0" applyNumberFormat="1" applyFill="1" applyBorder="1" applyAlignment="1">
      <alignment/>
    </xf>
    <xf numFmtId="164" fontId="0" fillId="28" borderId="26" xfId="0" applyNumberFormat="1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30" xfId="0" applyBorder="1" applyAlignment="1">
      <alignment vertical="top" wrapText="1"/>
    </xf>
    <xf numFmtId="177" fontId="7" fillId="0" borderId="29" xfId="61" applyNumberFormat="1" applyFont="1" applyBorder="1" applyAlignment="1">
      <alignment vertical="top"/>
    </xf>
    <xf numFmtId="177" fontId="7" fillId="0" borderId="30" xfId="61" applyNumberFormat="1" applyFont="1" applyBorder="1" applyAlignment="1">
      <alignment vertical="top"/>
    </xf>
    <xf numFmtId="177" fontId="7" fillId="0" borderId="28" xfId="61" applyNumberFormat="1" applyFont="1" applyBorder="1" applyAlignment="1">
      <alignment vertical="top"/>
    </xf>
    <xf numFmtId="166" fontId="7" fillId="0" borderId="36" xfId="61" applyNumberFormat="1" applyFont="1" applyBorder="1" applyAlignment="1">
      <alignment vertical="top"/>
    </xf>
    <xf numFmtId="164" fontId="22" fillId="0" borderId="0" xfId="0" applyNumberFormat="1" applyFont="1" applyAlignment="1">
      <alignment/>
    </xf>
    <xf numFmtId="164" fontId="23" fillId="35" borderId="27" xfId="50" applyNumberFormat="1" applyFont="1" applyFill="1" applyBorder="1" applyProtection="1">
      <alignment horizontal="right"/>
      <protection locked="0"/>
    </xf>
    <xf numFmtId="0" fontId="4" fillId="38" borderId="12" xfId="49" applyFill="1" applyBorder="1">
      <alignment horizontal="center" vertical="center" wrapText="1"/>
      <protection/>
    </xf>
    <xf numFmtId="0" fontId="4" fillId="0" borderId="20" xfId="49" applyFont="1" applyBorder="1">
      <alignment horizontal="center" vertical="center" wrapText="1"/>
      <protection/>
    </xf>
    <xf numFmtId="0" fontId="4" fillId="0" borderId="7" xfId="49" applyFont="1" applyBorder="1">
      <alignment horizontal="center" vertical="center" wrapText="1"/>
      <protection/>
    </xf>
    <xf numFmtId="0" fontId="4" fillId="0" borderId="21" xfId="49" applyFont="1" applyBorder="1">
      <alignment horizontal="center" vertical="center" wrapText="1"/>
      <protection/>
    </xf>
    <xf numFmtId="0" fontId="4" fillId="0" borderId="12" xfId="49" applyFont="1" applyBorder="1">
      <alignment horizontal="center" vertical="center" wrapText="1"/>
      <protection/>
    </xf>
    <xf numFmtId="0" fontId="4" fillId="0" borderId="24" xfId="49" applyFont="1" applyBorder="1">
      <alignment horizontal="center" vertical="center" wrapText="1"/>
      <protection/>
    </xf>
    <xf numFmtId="0" fontId="4" fillId="0" borderId="25" xfId="49" applyFont="1" applyBorder="1">
      <alignment horizontal="center" vertical="center" wrapText="1"/>
      <protection/>
    </xf>
    <xf numFmtId="0" fontId="4" fillId="0" borderId="26" xfId="49" applyFont="1" applyBorder="1">
      <alignment horizontal="center" vertical="center" wrapText="1"/>
      <protection/>
    </xf>
    <xf numFmtId="164" fontId="7" fillId="28" borderId="20" xfId="50" applyNumberFormat="1" applyBorder="1" applyAlignment="1" applyProtection="1">
      <alignment horizontal="right" vertical="center"/>
      <protection locked="0"/>
    </xf>
    <xf numFmtId="4" fontId="7" fillId="28" borderId="7" xfId="50" applyBorder="1" applyAlignment="1" applyProtection="1">
      <alignment horizontal="right" vertical="center"/>
      <protection locked="0"/>
    </xf>
    <xf numFmtId="4" fontId="7" fillId="28" borderId="21" xfId="50" applyBorder="1" applyAlignment="1" applyProtection="1">
      <alignment horizontal="right" vertical="center"/>
      <protection locked="0"/>
    </xf>
    <xf numFmtId="4" fontId="7" fillId="28" borderId="12" xfId="50" applyBorder="1" applyAlignment="1" applyProtection="1">
      <alignment horizontal="right" vertical="center"/>
      <protection locked="0"/>
    </xf>
    <xf numFmtId="4" fontId="7" fillId="28" borderId="20" xfId="50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/>
    </xf>
    <xf numFmtId="4" fontId="8" fillId="28" borderId="20" xfId="50" applyFont="1" applyBorder="1" applyAlignment="1" applyProtection="1">
      <alignment horizontal="right" vertical="center"/>
      <protection locked="0"/>
    </xf>
    <xf numFmtId="4" fontId="8" fillId="28" borderId="7" xfId="50" applyFont="1" applyBorder="1" applyAlignment="1" applyProtection="1">
      <alignment horizontal="right" vertical="center"/>
      <protection locked="0"/>
    </xf>
    <xf numFmtId="164" fontId="8" fillId="28" borderId="7" xfId="50" applyNumberFormat="1" applyFont="1" applyBorder="1" applyAlignment="1" applyProtection="1">
      <alignment horizontal="right" vertical="center"/>
      <protection locked="0"/>
    </xf>
    <xf numFmtId="4" fontId="8" fillId="28" borderId="21" xfId="50" applyFont="1" applyBorder="1" applyAlignment="1" applyProtection="1">
      <alignment horizontal="right" vertical="center"/>
      <protection locked="0"/>
    </xf>
    <xf numFmtId="4" fontId="8" fillId="28" borderId="12" xfId="50" applyFont="1" applyBorder="1" applyAlignment="1" applyProtection="1">
      <alignment horizontal="right" vertical="center"/>
      <protection locked="0"/>
    </xf>
    <xf numFmtId="4" fontId="8" fillId="28" borderId="28" xfId="50" applyFont="1" applyBorder="1" applyAlignment="1" applyProtection="1">
      <alignment horizontal="right" vertical="center"/>
      <protection locked="0"/>
    </xf>
    <xf numFmtId="4" fontId="8" fillId="28" borderId="29" xfId="50" applyFont="1" applyBorder="1" applyAlignment="1" applyProtection="1">
      <alignment horizontal="right" vertical="center"/>
      <protection locked="0"/>
    </xf>
    <xf numFmtId="164" fontId="8" fillId="28" borderId="29" xfId="50" applyNumberFormat="1" applyFont="1" applyBorder="1" applyAlignment="1" applyProtection="1">
      <alignment horizontal="right" vertical="center"/>
      <protection locked="0"/>
    </xf>
    <xf numFmtId="4" fontId="8" fillId="28" borderId="36" xfId="50" applyFont="1" applyBorder="1" applyAlignment="1" applyProtection="1">
      <alignment horizontal="right" vertical="center"/>
      <protection locked="0"/>
    </xf>
    <xf numFmtId="4" fontId="8" fillId="28" borderId="30" xfId="50" applyFont="1" applyBorder="1" applyAlignment="1" applyProtection="1">
      <alignment horizontal="right" vertical="center"/>
      <protection locked="0"/>
    </xf>
    <xf numFmtId="164" fontId="8" fillId="28" borderId="28" xfId="50" applyNumberFormat="1" applyFont="1" applyBorder="1" applyAlignment="1" applyProtection="1">
      <alignment horizontal="right" vertical="center"/>
      <protection locked="0"/>
    </xf>
    <xf numFmtId="164" fontId="8" fillId="28" borderId="30" xfId="50" applyNumberFormat="1" applyFont="1" applyBorder="1" applyAlignment="1" applyProtection="1">
      <alignment horizontal="right" vertical="center"/>
      <protection locked="0"/>
    </xf>
    <xf numFmtId="0" fontId="24" fillId="0" borderId="29" xfId="0" applyFont="1" applyBorder="1" applyAlignment="1">
      <alignment vertical="top" wrapText="1"/>
    </xf>
    <xf numFmtId="0" fontId="24" fillId="0" borderId="36" xfId="0" applyFont="1" applyBorder="1" applyAlignment="1">
      <alignment/>
    </xf>
    <xf numFmtId="164" fontId="24" fillId="33" borderId="28" xfId="63" applyNumberFormat="1" applyFont="1" applyBorder="1">
      <alignment horizontal="right"/>
      <protection/>
    </xf>
    <xf numFmtId="4" fontId="24" fillId="33" borderId="29" xfId="63" applyFont="1" applyBorder="1">
      <alignment horizontal="right"/>
      <protection/>
    </xf>
    <xf numFmtId="164" fontId="24" fillId="33" borderId="29" xfId="63" applyNumberFormat="1" applyFont="1" applyBorder="1">
      <alignment horizontal="right"/>
      <protection/>
    </xf>
    <xf numFmtId="4" fontId="24" fillId="33" borderId="30" xfId="63" applyFont="1" applyBorder="1">
      <alignment horizontal="right"/>
      <protection/>
    </xf>
    <xf numFmtId="4" fontId="24" fillId="33" borderId="36" xfId="63" applyFont="1" applyBorder="1">
      <alignment horizontal="right"/>
      <protection/>
    </xf>
    <xf numFmtId="4" fontId="24" fillId="33" borderId="57" xfId="63" applyFont="1" applyBorder="1">
      <alignment horizontal="right"/>
      <protection/>
    </xf>
    <xf numFmtId="4" fontId="24" fillId="33" borderId="46" xfId="63" applyFont="1" applyBorder="1">
      <alignment horizontal="right"/>
      <protection/>
    </xf>
    <xf numFmtId="4" fontId="24" fillId="33" borderId="48" xfId="63" applyFont="1" applyBorder="1">
      <alignment horizontal="right"/>
      <protection/>
    </xf>
    <xf numFmtId="164" fontId="24" fillId="33" borderId="57" xfId="63" applyNumberFormat="1" applyFont="1" applyBorder="1">
      <alignment horizontal="right"/>
      <protection/>
    </xf>
    <xf numFmtId="164" fontId="24" fillId="33" borderId="46" xfId="63" applyNumberFormat="1" applyFont="1" applyBorder="1">
      <alignment horizontal="right"/>
      <protection/>
    </xf>
    <xf numFmtId="4" fontId="24" fillId="33" borderId="47" xfId="63" applyFont="1" applyBorder="1">
      <alignment horizontal="right"/>
      <protection/>
    </xf>
    <xf numFmtId="0" fontId="6" fillId="0" borderId="2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" fontId="7" fillId="33" borderId="20" xfId="63" applyBorder="1" applyAlignment="1">
      <alignment horizontal="center" vertical="center"/>
      <protection/>
    </xf>
    <xf numFmtId="4" fontId="7" fillId="33" borderId="7" xfId="63" applyBorder="1" applyAlignment="1">
      <alignment horizontal="center" vertical="center"/>
      <protection/>
    </xf>
    <xf numFmtId="4" fontId="7" fillId="33" borderId="21" xfId="63" applyBorder="1" applyAlignment="1">
      <alignment horizontal="center" vertical="center"/>
      <protection/>
    </xf>
    <xf numFmtId="164" fontId="7" fillId="28" borderId="20" xfId="50" applyNumberFormat="1" applyBorder="1" applyAlignment="1" applyProtection="1">
      <alignment horizontal="center" vertical="center"/>
      <protection locked="0"/>
    </xf>
    <xf numFmtId="4" fontId="7" fillId="28" borderId="7" xfId="50" applyBorder="1" applyAlignment="1" applyProtection="1">
      <alignment horizontal="center" vertical="center"/>
      <protection locked="0"/>
    </xf>
    <xf numFmtId="4" fontId="7" fillId="28" borderId="21" xfId="50" applyBorder="1" applyAlignment="1" applyProtection="1">
      <alignment horizontal="center" vertical="center"/>
      <protection locked="0"/>
    </xf>
    <xf numFmtId="4" fontId="7" fillId="28" borderId="20" xfId="50" applyBorder="1" applyAlignment="1" applyProtection="1">
      <alignment horizontal="center" vertical="center"/>
      <protection locked="0"/>
    </xf>
    <xf numFmtId="4" fontId="8" fillId="28" borderId="58" xfId="50" applyFont="1" applyBorder="1" applyAlignment="1" applyProtection="1">
      <alignment horizontal="center" vertical="center"/>
      <protection locked="0"/>
    </xf>
    <xf numFmtId="4" fontId="8" fillId="28" borderId="59" xfId="50" applyFont="1" applyBorder="1" applyAlignment="1" applyProtection="1">
      <alignment horizontal="center" vertical="center"/>
      <protection locked="0"/>
    </xf>
    <xf numFmtId="164" fontId="7" fillId="28" borderId="60" xfId="50" applyNumberFormat="1" applyBorder="1" applyAlignment="1" applyProtection="1">
      <alignment horizontal="center" vertical="center"/>
      <protection locked="0"/>
    </xf>
    <xf numFmtId="164" fontId="7" fillId="28" borderId="61" xfId="50" applyNumberFormat="1" applyBorder="1" applyAlignment="1" applyProtection="1">
      <alignment horizontal="center" vertical="center"/>
      <protection locked="0"/>
    </xf>
    <xf numFmtId="4" fontId="24" fillId="33" borderId="49" xfId="63" applyFont="1" applyBorder="1" applyAlignment="1">
      <alignment horizontal="center" vertical="center"/>
      <protection/>
    </xf>
    <xf numFmtId="4" fontId="24" fillId="33" borderId="50" xfId="63" applyFont="1" applyBorder="1" applyAlignment="1">
      <alignment horizontal="center" vertical="center"/>
      <protection/>
    </xf>
    <xf numFmtId="4" fontId="24" fillId="33" borderId="51" xfId="63" applyFont="1" applyBorder="1" applyAlignment="1">
      <alignment horizontal="center" vertical="center"/>
      <protection/>
    </xf>
    <xf numFmtId="0" fontId="4" fillId="0" borderId="35" xfId="49" applyBorder="1">
      <alignment horizontal="center" vertical="center" wrapText="1"/>
      <protection/>
    </xf>
    <xf numFmtId="0" fontId="4" fillId="0" borderId="20" xfId="49" applyBorder="1">
      <alignment horizontal="center" vertical="center" wrapText="1"/>
      <protection/>
    </xf>
    <xf numFmtId="0" fontId="4" fillId="0" borderId="31" xfId="49" applyBorder="1" applyAlignment="1">
      <alignment horizontal="center" vertical="center" wrapText="1"/>
      <protection/>
    </xf>
    <xf numFmtId="0" fontId="4" fillId="0" borderId="7" xfId="49" applyBorder="1" applyAlignment="1">
      <alignment horizontal="center" vertical="center" wrapText="1"/>
      <protection/>
    </xf>
    <xf numFmtId="0" fontId="4" fillId="0" borderId="62" xfId="49" applyBorder="1" applyAlignment="1">
      <alignment horizontal="center" vertical="center" wrapText="1"/>
      <protection/>
    </xf>
    <xf numFmtId="0" fontId="4" fillId="0" borderId="12" xfId="49" applyBorder="1" applyAlignment="1">
      <alignment horizontal="center" vertical="center" wrapText="1"/>
      <protection/>
    </xf>
    <xf numFmtId="0" fontId="4" fillId="0" borderId="35" xfId="49" applyFont="1" applyBorder="1">
      <alignment horizontal="center" vertical="center" wrapText="1"/>
      <protection/>
    </xf>
    <xf numFmtId="0" fontId="4" fillId="0" borderId="31" xfId="49" applyBorder="1">
      <alignment horizontal="center" vertical="center" wrapText="1"/>
      <protection/>
    </xf>
    <xf numFmtId="0" fontId="4" fillId="0" borderId="32" xfId="49" applyBorder="1">
      <alignment horizontal="center" vertical="center" wrapText="1"/>
      <protection/>
    </xf>
    <xf numFmtId="17" fontId="5" fillId="0" borderId="17" xfId="0" applyNumberFormat="1" applyFont="1" applyBorder="1" applyAlignment="1">
      <alignment horizontal="center"/>
    </xf>
    <xf numFmtId="17" fontId="5" fillId="0" borderId="18" xfId="0" applyNumberFormat="1" applyFont="1" applyBorder="1" applyAlignment="1">
      <alignment horizontal="center"/>
    </xf>
    <xf numFmtId="17" fontId="5" fillId="0" borderId="19" xfId="0" applyNumberFormat="1" applyFont="1" applyBorder="1" applyAlignment="1">
      <alignment horizontal="center"/>
    </xf>
    <xf numFmtId="0" fontId="3" fillId="0" borderId="0" xfId="44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17" fontId="4" fillId="0" borderId="35" xfId="49" applyNumberFormat="1" applyFont="1" applyBorder="1">
      <alignment horizontal="center" vertical="center" wrapText="1"/>
      <protection/>
    </xf>
    <xf numFmtId="17" fontId="4" fillId="0" borderId="13" xfId="49" applyNumberFormat="1" applyBorder="1" applyAlignment="1">
      <alignment horizontal="center" vertical="center" wrapText="1"/>
      <protection/>
    </xf>
    <xf numFmtId="0" fontId="4" fillId="0" borderId="13" xfId="49" applyBorder="1" applyAlignment="1">
      <alignment horizontal="center" vertical="center" wrapText="1"/>
      <protection/>
    </xf>
    <xf numFmtId="17" fontId="4" fillId="0" borderId="14" xfId="49" applyNumberFormat="1" applyFont="1" applyBorder="1" applyAlignment="1">
      <alignment horizontal="center" vertical="center" wrapText="1"/>
      <protection/>
    </xf>
    <xf numFmtId="0" fontId="4" fillId="0" borderId="15" xfId="49" applyBorder="1" applyAlignment="1">
      <alignment horizontal="center" vertical="center" wrapText="1"/>
      <protection/>
    </xf>
    <xf numFmtId="0" fontId="6" fillId="0" borderId="0" xfId="0" applyFont="1" applyAlignment="1">
      <alignment vertical="justify"/>
    </xf>
    <xf numFmtId="0" fontId="16" fillId="0" borderId="17" xfId="0" applyFont="1" applyBorder="1" applyAlignment="1">
      <alignment wrapText="1"/>
    </xf>
    <xf numFmtId="0" fontId="16" fillId="0" borderId="63" xfId="0" applyFont="1" applyBorder="1" applyAlignment="1">
      <alignment wrapText="1"/>
    </xf>
    <xf numFmtId="0" fontId="17" fillId="0" borderId="43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64" xfId="0" applyFont="1" applyBorder="1" applyAlignment="1">
      <alignment/>
    </xf>
    <xf numFmtId="0" fontId="16" fillId="0" borderId="65" xfId="0" applyFont="1" applyBorder="1" applyAlignment="1">
      <alignment horizontal="center" wrapText="1"/>
    </xf>
    <xf numFmtId="0" fontId="16" fillId="0" borderId="66" xfId="0" applyFont="1" applyBorder="1" applyAlignment="1">
      <alignment horizontal="center" wrapText="1"/>
    </xf>
    <xf numFmtId="0" fontId="16" fillId="0" borderId="67" xfId="0" applyFont="1" applyBorder="1" applyAlignment="1">
      <alignment horizontal="center" wrapText="1"/>
    </xf>
    <xf numFmtId="0" fontId="16" fillId="0" borderId="68" xfId="0" applyFont="1" applyBorder="1" applyAlignment="1">
      <alignment/>
    </xf>
    <xf numFmtId="0" fontId="16" fillId="0" borderId="69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42" xfId="0" applyFont="1" applyBorder="1" applyAlignment="1">
      <alignment/>
    </xf>
    <xf numFmtId="0" fontId="16" fillId="0" borderId="70" xfId="0" applyFont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9" fillId="0" borderId="38" xfId="0" applyFont="1" applyBorder="1" applyAlignment="1">
      <alignment vertical="top" wrapText="1"/>
    </xf>
    <xf numFmtId="0" fontId="19" fillId="0" borderId="39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center" textRotation="90" wrapText="1"/>
    </xf>
    <xf numFmtId="0" fontId="15" fillId="0" borderId="39" xfId="0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1" xfId="0" applyFont="1" applyBorder="1" applyAlignment="1">
      <alignment vertical="top" wrapText="1"/>
    </xf>
    <xf numFmtId="0" fontId="15" fillId="0" borderId="3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4" fillId="0" borderId="14" xfId="4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" fillId="0" borderId="28" xfId="49" applyBorder="1">
      <alignment horizontal="center" vertical="center" wrapText="1"/>
      <protection/>
    </xf>
    <xf numFmtId="0" fontId="4" fillId="0" borderId="29" xfId="49" applyBorder="1" applyAlignment="1">
      <alignment horizontal="center" vertical="center" wrapText="1"/>
      <protection/>
    </xf>
    <xf numFmtId="0" fontId="4" fillId="0" borderId="32" xfId="49" applyBorder="1" applyAlignment="1">
      <alignment horizontal="center" vertical="center" wrapText="1"/>
      <protection/>
    </xf>
    <xf numFmtId="0" fontId="4" fillId="0" borderId="30" xfId="49" applyBorder="1" applyAlignment="1">
      <alignment horizontal="center" vertical="center" wrapText="1"/>
      <protection/>
    </xf>
    <xf numFmtId="0" fontId="4" fillId="0" borderId="6" xfId="49" applyBorder="1" applyAlignment="1">
      <alignment horizontal="center" vertical="center" wrapText="1"/>
      <protection/>
    </xf>
    <xf numFmtId="0" fontId="4" fillId="0" borderId="71" xfId="49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72" xfId="49" applyBorder="1" applyAlignment="1">
      <alignment horizontal="center" vertical="center" wrapText="1"/>
      <protection/>
    </xf>
    <xf numFmtId="0" fontId="4" fillId="0" borderId="73" xfId="49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" fontId="4" fillId="0" borderId="14" xfId="49" applyNumberFormat="1" applyBorder="1" applyAlignment="1">
      <alignment horizontal="center" vertical="center" wrapText="1"/>
      <protection/>
    </xf>
    <xf numFmtId="0" fontId="3" fillId="0" borderId="0" xfId="44" applyAlignment="1">
      <alignment horizontal="left" vertical="center" wrapText="1"/>
      <protection/>
    </xf>
    <xf numFmtId="0" fontId="4" fillId="0" borderId="62" xfId="49" applyBorder="1">
      <alignment horizontal="center" vertical="center" wrapText="1"/>
      <protection/>
    </xf>
    <xf numFmtId="0" fontId="4" fillId="0" borderId="12" xfId="49" applyBorder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82;&#1088;&#1099;&#1090;&#1072;&#1103;%20&#1080;&#1085;&#1092;&#1086;&#1088;&#1084;&#1072;&#1094;&#1080;&#1103;\2013\&#1060;&#1086;&#1088;&#1084;&#1072;%2046%20&#1069;&#1069;\&#1044;&#1083;&#1103;%20&#1088;&#1072;&#1089;&#1095;&#1105;&#1090;&#1072;%20&#1090;&#1072;&#1088;&#1080;&#1092;&#1086;&#1074;\TSET.NET.2009.O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82;&#1088;&#1099;&#1090;&#1072;&#1103;%20&#1080;&#1085;&#1092;&#1086;&#1088;&#1084;&#1072;&#1094;&#1080;&#1103;\2013\&#1060;&#1086;&#1088;&#1084;&#1072;%2046%20&#1069;&#1069;\&#1058;&#1072;&#1073;&#1083;&#1080;&#1094;&#1099;%20&#1076;&#1083;&#1103;%20&#1086;&#1073;&#1097;&#1077;&#1075;&#1086;%20&#1073;&#1072;&#1083;&#1072;&#1085;&#1089;&#1072;%20&#1085;&#1072;%202010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82;&#1088;&#1099;&#1090;&#1072;&#1103;%20&#1080;&#1085;&#1092;&#1086;&#1088;&#1084;&#1072;&#1094;&#1080;&#1103;\2013\&#1058;&#1072;&#1073;&#1083;&#1080;&#1094;&#1099;%20&#1076;&#1083;&#1103;%20&#1086;&#1073;&#1097;&#1077;&#1075;&#1086;%20&#1073;&#1072;&#1083;&#1072;&#1085;&#1089;&#1072;%20&#1085;&#1072;%20201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Лист3"/>
    </sheetNames>
    <sheetDataSet>
      <sheetData sheetId="0">
        <row r="25">
          <cell r="E25">
            <v>310.948</v>
          </cell>
          <cell r="G25">
            <v>1447.475</v>
          </cell>
          <cell r="H25">
            <v>5</v>
          </cell>
          <cell r="I25">
            <v>286.949</v>
          </cell>
          <cell r="K25">
            <v>1258.66</v>
          </cell>
          <cell r="L25">
            <v>5</v>
          </cell>
          <cell r="M25">
            <v>309.325</v>
          </cell>
          <cell r="O25">
            <v>1188.337</v>
          </cell>
          <cell r="P25">
            <v>5</v>
          </cell>
          <cell r="Q25">
            <v>277.776</v>
          </cell>
          <cell r="S25">
            <v>890.193</v>
          </cell>
          <cell r="T25">
            <v>5</v>
          </cell>
          <cell r="U25">
            <v>287.081</v>
          </cell>
          <cell r="W25">
            <v>423.12</v>
          </cell>
          <cell r="X25">
            <v>5</v>
          </cell>
          <cell r="Y25">
            <v>278.523</v>
          </cell>
          <cell r="Z25">
            <v>715.693</v>
          </cell>
          <cell r="AB25">
            <v>5</v>
          </cell>
          <cell r="AC25">
            <v>288.621</v>
          </cell>
          <cell r="AE25">
            <v>1152.524</v>
          </cell>
          <cell r="AF25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в сетях"/>
      <sheetName val="4"/>
      <sheetName val="Лист3"/>
    </sheetNames>
    <sheetDataSet>
      <sheetData sheetId="0">
        <row r="23">
          <cell r="G23">
            <v>1561.878</v>
          </cell>
          <cell r="H23">
            <v>5</v>
          </cell>
          <cell r="K23">
            <v>818.092</v>
          </cell>
          <cell r="L23">
            <v>5</v>
          </cell>
          <cell r="O23">
            <v>1391.147</v>
          </cell>
          <cell r="P23">
            <v>5</v>
          </cell>
          <cell r="S23">
            <v>814.156</v>
          </cell>
          <cell r="T23">
            <v>5</v>
          </cell>
          <cell r="W23">
            <v>754.815</v>
          </cell>
          <cell r="AA23">
            <v>573.914</v>
          </cell>
          <cell r="AB23">
            <v>5</v>
          </cell>
          <cell r="AE23">
            <v>1206.765</v>
          </cell>
          <cell r="AF23">
            <v>5</v>
          </cell>
          <cell r="AI23">
            <v>770.013</v>
          </cell>
          <cell r="AJ23">
            <v>5</v>
          </cell>
          <cell r="AM23">
            <v>908.502</v>
          </cell>
          <cell r="AN23">
            <v>5</v>
          </cell>
          <cell r="AQ23">
            <v>1050.639</v>
          </cell>
          <cell r="AR23">
            <v>5</v>
          </cell>
          <cell r="AU23">
            <v>1167.626</v>
          </cell>
          <cell r="AV23">
            <v>5</v>
          </cell>
          <cell r="AY23">
            <v>1603.036</v>
          </cell>
          <cell r="AZ23">
            <v>5</v>
          </cell>
          <cell r="BC23">
            <v>12620.582999999999</v>
          </cell>
          <cell r="BD23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73"/>
  <sheetViews>
    <sheetView view="pageBreakPreview" zoomScale="74" zoomScaleSheetLayoutView="74" zoomScalePageLayoutView="0" workbookViewId="0" topLeftCell="A2">
      <selection activeCell="EV32" sqref="EV32"/>
    </sheetView>
  </sheetViews>
  <sheetFormatPr defaultColWidth="9.00390625" defaultRowHeight="12.75"/>
  <cols>
    <col min="1" max="1" width="5.375" style="0" customWidth="1"/>
    <col min="2" max="2" width="28.25390625" style="6" customWidth="1"/>
    <col min="3" max="3" width="6.125" style="6" customWidth="1"/>
    <col min="4" max="4" width="10.375" style="6" customWidth="1"/>
    <col min="5" max="5" width="13.625" style="0" hidden="1" customWidth="1"/>
    <col min="6" max="6" width="15.00390625" style="0" hidden="1" customWidth="1"/>
    <col min="7" max="7" width="11.00390625" style="0" hidden="1" customWidth="1"/>
    <col min="8" max="8" width="14.75390625" style="0" hidden="1" customWidth="1"/>
    <col min="9" max="9" width="11.00390625" style="0" hidden="1" customWidth="1"/>
    <col min="10" max="10" width="13.25390625" style="0" hidden="1" customWidth="1"/>
    <col min="11" max="12" width="11.00390625" style="0" hidden="1" customWidth="1"/>
    <col min="13" max="13" width="12.00390625" style="0" hidden="1" customWidth="1"/>
    <col min="14" max="14" width="11.00390625" style="0" hidden="1" customWidth="1"/>
    <col min="15" max="15" width="13.75390625" style="0" hidden="1" customWidth="1"/>
    <col min="16" max="16" width="14.875" style="0" hidden="1" customWidth="1"/>
    <col min="17" max="17" width="15.125" style="0" hidden="1" customWidth="1"/>
    <col min="18" max="18" width="14.875" style="0" hidden="1" customWidth="1"/>
    <col min="19" max="19" width="11.125" style="0" hidden="1" customWidth="1"/>
    <col min="20" max="20" width="14.125" style="0" hidden="1" customWidth="1"/>
    <col min="21" max="21" width="16.75390625" style="0" hidden="1" customWidth="1"/>
    <col min="22" max="22" width="13.875" style="0" hidden="1" customWidth="1"/>
    <col min="23" max="23" width="13.25390625" style="0" hidden="1" customWidth="1"/>
    <col min="24" max="24" width="11.125" style="0" hidden="1" customWidth="1"/>
    <col min="25" max="25" width="15.25390625" style="0" hidden="1" customWidth="1"/>
    <col min="26" max="27" width="13.625" style="0" hidden="1" customWidth="1"/>
    <col min="28" max="28" width="14.75390625" style="0" hidden="1" customWidth="1"/>
    <col min="29" max="29" width="12.625" style="0" hidden="1" customWidth="1"/>
    <col min="30" max="30" width="13.375" style="0" hidden="1" customWidth="1"/>
    <col min="31" max="31" width="16.25390625" style="0" hidden="1" customWidth="1"/>
    <col min="32" max="32" width="12.625" style="0" hidden="1" customWidth="1"/>
    <col min="33" max="33" width="14.75390625" style="0" hidden="1" customWidth="1"/>
    <col min="34" max="34" width="13.75390625" style="0" hidden="1" customWidth="1"/>
    <col min="35" max="35" width="13.375" style="0" hidden="1" customWidth="1"/>
    <col min="36" max="36" width="13.625" style="0" hidden="1" customWidth="1"/>
    <col min="37" max="37" width="11.875" style="0" hidden="1" customWidth="1"/>
    <col min="38" max="38" width="15.875" style="0" hidden="1" customWidth="1"/>
    <col min="39" max="39" width="11.875" style="0" hidden="1" customWidth="1"/>
    <col min="40" max="40" width="10.75390625" style="0" hidden="1" customWidth="1"/>
    <col min="41" max="41" width="13.625" style="0" hidden="1" customWidth="1"/>
    <col min="42" max="42" width="10.75390625" style="0" hidden="1" customWidth="1"/>
    <col min="43" max="43" width="14.375" style="0" hidden="1" customWidth="1"/>
    <col min="44" max="44" width="12.75390625" style="0" hidden="1" customWidth="1"/>
    <col min="45" max="45" width="13.375" style="0" hidden="1" customWidth="1"/>
    <col min="46" max="46" width="14.125" style="0" hidden="1" customWidth="1"/>
    <col min="47" max="47" width="10.75390625" style="0" hidden="1" customWidth="1"/>
    <col min="48" max="48" width="16.00390625" style="0" hidden="1" customWidth="1"/>
    <col min="49" max="49" width="12.875" style="0" hidden="1" customWidth="1"/>
    <col min="50" max="50" width="13.875" style="0" hidden="1" customWidth="1"/>
    <col min="51" max="51" width="15.375" style="0" hidden="1" customWidth="1"/>
    <col min="52" max="52" width="10.75390625" style="0" hidden="1" customWidth="1"/>
    <col min="53" max="53" width="14.25390625" style="0" hidden="1" customWidth="1"/>
    <col min="54" max="54" width="12.875" style="0" hidden="1" customWidth="1"/>
    <col min="55" max="55" width="14.75390625" style="0" hidden="1" customWidth="1"/>
    <col min="56" max="56" width="13.375" style="0" hidden="1" customWidth="1"/>
    <col min="57" max="57" width="10.75390625" style="0" hidden="1" customWidth="1"/>
    <col min="58" max="58" width="15.875" style="0" hidden="1" customWidth="1"/>
    <col min="59" max="59" width="13.875" style="0" hidden="1" customWidth="1"/>
    <col min="60" max="60" width="13.625" style="0" hidden="1" customWidth="1"/>
    <col min="61" max="61" width="14.875" style="0" hidden="1" customWidth="1"/>
    <col min="62" max="62" width="10.75390625" style="0" hidden="1" customWidth="1"/>
    <col min="63" max="63" width="16.625" style="0" hidden="1" customWidth="1"/>
    <col min="64" max="64" width="12.875" style="0" hidden="1" customWidth="1"/>
    <col min="65" max="65" width="15.625" style="0" hidden="1" customWidth="1"/>
    <col min="66" max="66" width="14.25390625" style="0" hidden="1" customWidth="1"/>
    <col min="67" max="67" width="10.75390625" style="0" hidden="1" customWidth="1"/>
    <col min="68" max="68" width="13.75390625" style="0" hidden="1" customWidth="1"/>
    <col min="69" max="70" width="12.875" style="0" hidden="1" customWidth="1"/>
    <col min="71" max="71" width="14.00390625" style="0" hidden="1" customWidth="1"/>
    <col min="72" max="72" width="10.75390625" style="0" hidden="1" customWidth="1"/>
    <col min="73" max="73" width="15.375" style="0" hidden="1" customWidth="1"/>
    <col min="74" max="74" width="12.875" style="0" hidden="1" customWidth="1"/>
    <col min="75" max="75" width="14.75390625" style="0" hidden="1" customWidth="1"/>
    <col min="76" max="76" width="17.875" style="0" hidden="1" customWidth="1"/>
    <col min="77" max="77" width="12.125" style="0" hidden="1" customWidth="1"/>
    <col min="78" max="78" width="18.125" style="0" hidden="1" customWidth="1"/>
    <col min="79" max="79" width="19.625" style="0" hidden="1" customWidth="1"/>
    <col min="80" max="80" width="15.25390625" style="0" hidden="1" customWidth="1"/>
    <col min="81" max="81" width="17.125" style="0" hidden="1" customWidth="1"/>
    <col min="82" max="82" width="12.125" style="0" hidden="1" customWidth="1"/>
    <col min="83" max="83" width="18.00390625" style="0" hidden="1" customWidth="1"/>
    <col min="84" max="84" width="12.125" style="0" hidden="1" customWidth="1"/>
    <col min="85" max="85" width="15.25390625" style="0" hidden="1" customWidth="1"/>
    <col min="86" max="86" width="16.75390625" style="0" hidden="1" customWidth="1"/>
    <col min="87" max="87" width="12.125" style="0" hidden="1" customWidth="1"/>
    <col min="88" max="88" width="18.125" style="0" hidden="1" customWidth="1"/>
    <col min="89" max="89" width="19.625" style="0" hidden="1" customWidth="1"/>
    <col min="90" max="90" width="14.75390625" style="0" hidden="1" customWidth="1"/>
    <col min="91" max="91" width="17.875" style="0" hidden="1" customWidth="1"/>
    <col min="92" max="92" width="12.125" style="0" hidden="1" customWidth="1"/>
    <col min="93" max="93" width="18.125" style="0" hidden="1" customWidth="1"/>
    <col min="94" max="94" width="19.625" style="0" hidden="1" customWidth="1"/>
    <col min="95" max="95" width="13.75390625" style="0" hidden="1" customWidth="1"/>
    <col min="96" max="96" width="11.00390625" style="0" hidden="1" customWidth="1"/>
    <col min="97" max="97" width="0" style="0" hidden="1" customWidth="1"/>
    <col min="98" max="98" width="13.75390625" style="0" hidden="1" customWidth="1"/>
    <col min="99" max="99" width="11.375" style="0" hidden="1" customWidth="1"/>
    <col min="100" max="100" width="13.625" style="0" hidden="1" customWidth="1"/>
    <col min="101" max="101" width="10.125" style="0" hidden="1" customWidth="1"/>
    <col min="102" max="102" width="0" style="0" hidden="1" customWidth="1"/>
    <col min="103" max="103" width="13.25390625" style="0" hidden="1" customWidth="1"/>
    <col min="104" max="104" width="13.00390625" style="0" hidden="1" customWidth="1"/>
    <col min="105" max="105" width="11.25390625" style="0" hidden="1" customWidth="1"/>
    <col min="106" max="106" width="12.875" style="0" hidden="1" customWidth="1"/>
    <col min="107" max="107" width="11.25390625" style="0" hidden="1" customWidth="1"/>
    <col min="108" max="108" width="11.875" style="0" hidden="1" customWidth="1"/>
    <col min="109" max="109" width="13.00390625" style="0" hidden="1" customWidth="1"/>
    <col min="110" max="110" width="12.125" style="0" hidden="1" customWidth="1"/>
    <col min="111" max="111" width="11.625" style="0" hidden="1" customWidth="1"/>
    <col min="112" max="112" width="11.875" style="0" hidden="1" customWidth="1"/>
    <col min="113" max="113" width="11.75390625" style="0" hidden="1" customWidth="1"/>
    <col min="114" max="114" width="11.875" style="0" hidden="1" customWidth="1"/>
    <col min="115" max="115" width="10.625" style="0" hidden="1" customWidth="1"/>
    <col min="116" max="119" width="0" style="0" hidden="1" customWidth="1"/>
    <col min="120" max="120" width="12.75390625" style="0" hidden="1" customWidth="1"/>
    <col min="121" max="121" width="9.625" style="0" hidden="1" customWidth="1"/>
    <col min="122" max="122" width="9.25390625" style="0" hidden="1" customWidth="1"/>
    <col min="123" max="123" width="9.625" style="0" hidden="1" customWidth="1"/>
    <col min="124" max="124" width="9.25390625" style="0" hidden="1" customWidth="1"/>
    <col min="125" max="125" width="12.75390625" style="0" hidden="1" customWidth="1"/>
    <col min="126" max="126" width="9.625" style="0" hidden="1" customWidth="1"/>
    <col min="127" max="127" width="9.25390625" style="0" hidden="1" customWidth="1"/>
    <col min="128" max="128" width="9.625" style="0" hidden="1" customWidth="1"/>
    <col min="129" max="129" width="9.25390625" style="0" hidden="1" customWidth="1"/>
    <col min="130" max="130" width="12.75390625" style="0" hidden="1" customWidth="1"/>
    <col min="131" max="131" width="13.25390625" style="0" hidden="1" customWidth="1"/>
    <col min="132" max="132" width="9.25390625" style="0" hidden="1" customWidth="1"/>
    <col min="133" max="133" width="9.625" style="0" hidden="1" customWidth="1"/>
    <col min="134" max="134" width="9.25390625" style="0" hidden="1" customWidth="1"/>
    <col min="135" max="135" width="11.375" style="0" hidden="1" customWidth="1"/>
    <col min="136" max="139" width="9.25390625" style="0" hidden="1" customWidth="1"/>
    <col min="140" max="140" width="12.75390625" style="0" hidden="1" customWidth="1"/>
    <col min="141" max="141" width="13.25390625" style="0" hidden="1" customWidth="1"/>
    <col min="142" max="142" width="9.25390625" style="0" hidden="1" customWidth="1"/>
    <col min="143" max="143" width="13.25390625" style="0" hidden="1" customWidth="1"/>
    <col min="144" max="144" width="9.25390625" style="0" hidden="1" customWidth="1"/>
    <col min="145" max="145" width="12.75390625" style="0" hidden="1" customWidth="1"/>
    <col min="146" max="146" width="13.25390625" style="0" hidden="1" customWidth="1"/>
    <col min="147" max="147" width="9.25390625" style="0" hidden="1" customWidth="1"/>
    <col min="148" max="148" width="13.25390625" style="0" hidden="1" customWidth="1"/>
    <col min="149" max="149" width="9.25390625" style="0" hidden="1" customWidth="1"/>
    <col min="150" max="150" width="12.75390625" style="0" customWidth="1"/>
    <col min="151" max="151" width="13.25390625" style="0" bestFit="1" customWidth="1"/>
    <col min="152" max="152" width="9.25390625" style="0" bestFit="1" customWidth="1"/>
    <col min="153" max="153" width="16.875" style="0" bestFit="1" customWidth="1"/>
    <col min="154" max="154" width="9.25390625" style="0" bestFit="1" customWidth="1"/>
  </cols>
  <sheetData>
    <row r="1" spans="1:94" ht="12.75" hidden="1">
      <c r="A1" s="1" t="e">
        <f>'[1]Справочники'!E13</f>
        <v>#REF!</v>
      </c>
      <c r="B1" s="2" t="e">
        <f>'[1]Справочники'!D21</f>
        <v>#REF!</v>
      </c>
      <c r="C1" s="3"/>
      <c r="D1" s="3"/>
      <c r="E1" s="4"/>
      <c r="F1" s="4"/>
      <c r="G1" s="4"/>
      <c r="H1" s="4"/>
      <c r="I1" s="4"/>
      <c r="AC1" s="5" t="s">
        <v>0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</row>
    <row r="2" spans="1:153" ht="19.5" customHeight="1">
      <c r="A2" s="469" t="s">
        <v>196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1"/>
      <c r="CC2" s="471"/>
      <c r="CD2" s="471"/>
      <c r="CE2" s="471"/>
      <c r="CF2" s="471"/>
      <c r="CG2" s="471"/>
      <c r="CH2" s="471"/>
      <c r="CI2" s="471"/>
      <c r="CJ2" s="471"/>
      <c r="CK2" s="471"/>
      <c r="CL2" s="471"/>
      <c r="CM2" s="471"/>
      <c r="CN2" s="471"/>
      <c r="CO2" s="471"/>
      <c r="CP2" s="471"/>
      <c r="CQ2" s="471"/>
      <c r="CR2" s="471"/>
      <c r="CS2" s="471"/>
      <c r="CT2" s="471"/>
      <c r="CU2" s="471"/>
      <c r="CV2" s="471"/>
      <c r="CW2" s="471"/>
      <c r="CX2" s="471"/>
      <c r="CY2" s="471"/>
      <c r="CZ2" s="471"/>
      <c r="DA2" s="471"/>
      <c r="DB2" s="471"/>
      <c r="DC2" s="471"/>
      <c r="DD2" s="471"/>
      <c r="DE2" s="471"/>
      <c r="DF2" s="471"/>
      <c r="DG2" s="471"/>
      <c r="DH2" s="471"/>
      <c r="DI2" s="471"/>
      <c r="DJ2" s="471"/>
      <c r="DK2" s="471"/>
      <c r="DL2" s="471"/>
      <c r="DM2" s="471"/>
      <c r="DN2" s="471"/>
      <c r="DO2" s="471"/>
      <c r="DP2" s="471"/>
      <c r="DQ2" s="471"/>
      <c r="DR2" s="471"/>
      <c r="DS2" s="471"/>
      <c r="DT2" s="471"/>
      <c r="DU2" s="471"/>
      <c r="DV2" s="471"/>
      <c r="DW2" s="471"/>
      <c r="DX2" s="471"/>
      <c r="DY2" s="471"/>
      <c r="DZ2" s="471"/>
      <c r="EA2" s="471"/>
      <c r="EB2" s="471"/>
      <c r="EC2" s="471"/>
      <c r="ED2" s="471"/>
      <c r="EE2" s="471"/>
      <c r="EF2" s="471"/>
      <c r="EG2" s="471"/>
      <c r="EH2" s="471"/>
      <c r="EI2" s="471"/>
      <c r="EJ2" s="471"/>
      <c r="EK2" s="471"/>
      <c r="EL2" s="471"/>
      <c r="EM2" s="471"/>
      <c r="EN2" s="471"/>
      <c r="EO2" s="471"/>
      <c r="EP2" s="471"/>
      <c r="EQ2" s="471"/>
      <c r="ER2" s="471"/>
      <c r="ES2" s="471"/>
      <c r="ET2" s="471"/>
      <c r="EU2" s="471"/>
      <c r="EV2" s="471"/>
      <c r="EW2" s="471"/>
    </row>
    <row r="3" spans="29:104" ht="12" customHeight="1" thickBot="1">
      <c r="AC3" s="5" t="s">
        <v>2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</row>
    <row r="4" spans="1:154" ht="13.5" customHeight="1" thickBot="1">
      <c r="A4" s="457" t="s">
        <v>3</v>
      </c>
      <c r="B4" s="459" t="s">
        <v>4</v>
      </c>
      <c r="C4" s="459"/>
      <c r="D4" s="461"/>
      <c r="E4" s="463" t="s">
        <v>5</v>
      </c>
      <c r="F4" s="464"/>
      <c r="G4" s="464"/>
      <c r="H4" s="464"/>
      <c r="I4" s="465"/>
      <c r="J4" s="463" t="s">
        <v>6</v>
      </c>
      <c r="K4" s="464"/>
      <c r="L4" s="464"/>
      <c r="M4" s="464"/>
      <c r="N4" s="465"/>
      <c r="O4" s="463" t="s">
        <v>7</v>
      </c>
      <c r="P4" s="464"/>
      <c r="Q4" s="464"/>
      <c r="R4" s="464"/>
      <c r="S4" s="465"/>
      <c r="T4" s="10"/>
      <c r="U4" s="11" t="s">
        <v>8</v>
      </c>
      <c r="V4" s="10"/>
      <c r="W4" s="10"/>
      <c r="X4" s="10"/>
      <c r="Y4" s="472">
        <v>40269</v>
      </c>
      <c r="Z4" s="464"/>
      <c r="AA4" s="464"/>
      <c r="AB4" s="464"/>
      <c r="AC4" s="465"/>
      <c r="AD4" s="12"/>
      <c r="AE4" s="13">
        <v>40299</v>
      </c>
      <c r="AF4" s="10"/>
      <c r="AG4" s="10"/>
      <c r="AH4" s="14"/>
      <c r="AI4" s="473">
        <v>40330</v>
      </c>
      <c r="AJ4" s="474"/>
      <c r="AK4" s="474"/>
      <c r="AL4" s="474"/>
      <c r="AM4" s="474"/>
      <c r="AN4" s="475" t="s">
        <v>9</v>
      </c>
      <c r="AO4" s="474"/>
      <c r="AP4" s="474"/>
      <c r="AQ4" s="474"/>
      <c r="AR4" s="476"/>
      <c r="AS4" s="15"/>
      <c r="AT4" s="16"/>
      <c r="AU4" s="17">
        <v>40360</v>
      </c>
      <c r="AV4" s="18"/>
      <c r="AW4" s="19"/>
      <c r="AX4" s="15"/>
      <c r="AY4" s="16"/>
      <c r="AZ4" s="17">
        <v>40391</v>
      </c>
      <c r="BA4" s="18"/>
      <c r="BB4" s="19"/>
      <c r="BC4" s="15"/>
      <c r="BD4" s="16"/>
      <c r="BE4" s="17">
        <v>40422</v>
      </c>
      <c r="BF4" s="18"/>
      <c r="BG4" s="19"/>
      <c r="BH4" s="15"/>
      <c r="BI4" s="16"/>
      <c r="BJ4" s="17">
        <v>40452</v>
      </c>
      <c r="BK4" s="18"/>
      <c r="BL4" s="19"/>
      <c r="BM4" s="15"/>
      <c r="BN4" s="16"/>
      <c r="BO4" s="17">
        <v>40483</v>
      </c>
      <c r="BP4" s="18"/>
      <c r="BQ4" s="19"/>
      <c r="BR4" s="15"/>
      <c r="BS4" s="16"/>
      <c r="BT4" s="17">
        <v>40513</v>
      </c>
      <c r="BU4" s="18"/>
      <c r="BV4" s="19"/>
      <c r="BW4" s="15"/>
      <c r="BX4" s="144"/>
      <c r="BY4" s="145" t="s">
        <v>10</v>
      </c>
      <c r="BZ4" s="146"/>
      <c r="CA4" s="147"/>
      <c r="CB4" s="15"/>
      <c r="CC4" s="16"/>
      <c r="CD4" s="17" t="s">
        <v>10</v>
      </c>
      <c r="CE4" s="18"/>
      <c r="CF4" s="19"/>
      <c r="CG4" s="15"/>
      <c r="CH4" s="16"/>
      <c r="CI4" s="17" t="s">
        <v>11</v>
      </c>
      <c r="CJ4" s="18"/>
      <c r="CK4" s="19"/>
      <c r="CL4" s="15"/>
      <c r="CM4" s="144"/>
      <c r="CN4" s="145" t="s">
        <v>71</v>
      </c>
      <c r="CO4" s="146"/>
      <c r="CP4" s="147"/>
      <c r="CQ4" s="15"/>
      <c r="CR4" s="144"/>
      <c r="CS4" s="145" t="s">
        <v>72</v>
      </c>
      <c r="CT4" s="146"/>
      <c r="CU4" s="147"/>
      <c r="CV4" s="15"/>
      <c r="CW4" s="144"/>
      <c r="CX4" s="145" t="s">
        <v>73</v>
      </c>
      <c r="CY4" s="146"/>
      <c r="CZ4" s="147"/>
      <c r="DA4" s="15"/>
      <c r="DB4" s="144"/>
      <c r="DC4" s="145" t="s">
        <v>74</v>
      </c>
      <c r="DD4" s="146"/>
      <c r="DE4" s="147"/>
      <c r="DF4" s="15"/>
      <c r="DG4" s="466" t="s">
        <v>75</v>
      </c>
      <c r="DH4" s="467"/>
      <c r="DI4" s="467"/>
      <c r="DJ4" s="468"/>
      <c r="DK4" s="15"/>
      <c r="DL4" s="466" t="s">
        <v>76</v>
      </c>
      <c r="DM4" s="467"/>
      <c r="DN4" s="467"/>
      <c r="DO4" s="468"/>
      <c r="DP4" s="15"/>
      <c r="DQ4" s="466" t="s">
        <v>77</v>
      </c>
      <c r="DR4" s="467"/>
      <c r="DS4" s="467"/>
      <c r="DT4" s="468"/>
      <c r="DU4" s="15"/>
      <c r="DV4" s="466" t="s">
        <v>78</v>
      </c>
      <c r="DW4" s="467"/>
      <c r="DX4" s="467"/>
      <c r="DY4" s="468"/>
      <c r="DZ4" s="15"/>
      <c r="EA4" s="466" t="s">
        <v>79</v>
      </c>
      <c r="EB4" s="467"/>
      <c r="EC4" s="467"/>
      <c r="ED4" s="468"/>
      <c r="EE4" s="466" t="s">
        <v>80</v>
      </c>
      <c r="EF4" s="467"/>
      <c r="EG4" s="467"/>
      <c r="EH4" s="468"/>
      <c r="EI4" s="217"/>
      <c r="EJ4" s="15"/>
      <c r="EK4" s="466" t="s">
        <v>81</v>
      </c>
      <c r="EL4" s="467"/>
      <c r="EM4" s="467"/>
      <c r="EN4" s="468"/>
      <c r="EO4" s="15"/>
      <c r="EP4" s="466" t="s">
        <v>82</v>
      </c>
      <c r="EQ4" s="467"/>
      <c r="ER4" s="467"/>
      <c r="ES4" s="468"/>
      <c r="ET4" s="247"/>
      <c r="EU4" s="466" t="s">
        <v>83</v>
      </c>
      <c r="EV4" s="467"/>
      <c r="EW4" s="467"/>
      <c r="EX4" s="468"/>
    </row>
    <row r="5" spans="1:154" ht="12.75">
      <c r="A5" s="458"/>
      <c r="B5" s="460"/>
      <c r="C5" s="460"/>
      <c r="D5" s="462"/>
      <c r="E5" s="20" t="s">
        <v>12</v>
      </c>
      <c r="F5" s="7" t="s">
        <v>13</v>
      </c>
      <c r="G5" s="7" t="s">
        <v>14</v>
      </c>
      <c r="H5" s="7" t="s">
        <v>15</v>
      </c>
      <c r="I5" s="21" t="s">
        <v>16</v>
      </c>
      <c r="J5" s="20"/>
      <c r="K5" s="7"/>
      <c r="L5" s="7"/>
      <c r="M5" s="7"/>
      <c r="N5" s="21"/>
      <c r="O5" s="20" t="s">
        <v>12</v>
      </c>
      <c r="P5" s="7" t="s">
        <v>13</v>
      </c>
      <c r="Q5" s="7" t="s">
        <v>14</v>
      </c>
      <c r="R5" s="7" t="s">
        <v>15</v>
      </c>
      <c r="S5" s="21" t="s">
        <v>16</v>
      </c>
      <c r="T5" s="20" t="s">
        <v>12</v>
      </c>
      <c r="U5" s="7" t="s">
        <v>13</v>
      </c>
      <c r="V5" s="7" t="s">
        <v>14</v>
      </c>
      <c r="W5" s="7" t="s">
        <v>15</v>
      </c>
      <c r="X5" s="21" t="s">
        <v>16</v>
      </c>
      <c r="Y5" s="20" t="s">
        <v>12</v>
      </c>
      <c r="Z5" s="7" t="s">
        <v>13</v>
      </c>
      <c r="AA5" s="7" t="s">
        <v>14</v>
      </c>
      <c r="AB5" s="7" t="s">
        <v>15</v>
      </c>
      <c r="AC5" s="22" t="s">
        <v>16</v>
      </c>
      <c r="AD5" s="20" t="s">
        <v>12</v>
      </c>
      <c r="AE5" s="7" t="s">
        <v>13</v>
      </c>
      <c r="AF5" s="7" t="s">
        <v>14</v>
      </c>
      <c r="AG5" s="7" t="s">
        <v>15</v>
      </c>
      <c r="AH5" s="21" t="s">
        <v>16</v>
      </c>
      <c r="AI5" s="20" t="s">
        <v>12</v>
      </c>
      <c r="AJ5" s="7" t="s">
        <v>13</v>
      </c>
      <c r="AK5" s="7" t="s">
        <v>14</v>
      </c>
      <c r="AL5" s="7" t="s">
        <v>15</v>
      </c>
      <c r="AM5" s="21" t="s">
        <v>16</v>
      </c>
      <c r="AN5" s="20" t="s">
        <v>12</v>
      </c>
      <c r="AO5" s="7" t="s">
        <v>13</v>
      </c>
      <c r="AP5" s="7" t="s">
        <v>14</v>
      </c>
      <c r="AQ5" s="7" t="s">
        <v>15</v>
      </c>
      <c r="AR5" s="21" t="s">
        <v>16</v>
      </c>
      <c r="AS5" s="20" t="s">
        <v>12</v>
      </c>
      <c r="AT5" s="23" t="s">
        <v>13</v>
      </c>
      <c r="AU5" s="23" t="s">
        <v>14</v>
      </c>
      <c r="AV5" s="23" t="s">
        <v>15</v>
      </c>
      <c r="AW5" s="24" t="s">
        <v>16</v>
      </c>
      <c r="AX5" s="20" t="s">
        <v>12</v>
      </c>
      <c r="AY5" s="23" t="s">
        <v>13</v>
      </c>
      <c r="AZ5" s="23" t="s">
        <v>14</v>
      </c>
      <c r="BA5" s="23" t="s">
        <v>15</v>
      </c>
      <c r="BB5" s="24" t="s">
        <v>16</v>
      </c>
      <c r="BC5" s="20" t="s">
        <v>12</v>
      </c>
      <c r="BD5" s="23" t="s">
        <v>13</v>
      </c>
      <c r="BE5" s="23" t="s">
        <v>14</v>
      </c>
      <c r="BF5" s="23" t="s">
        <v>15</v>
      </c>
      <c r="BG5" s="24" t="s">
        <v>16</v>
      </c>
      <c r="BH5" s="20" t="s">
        <v>12</v>
      </c>
      <c r="BI5" s="23" t="s">
        <v>13</v>
      </c>
      <c r="BJ5" s="23" t="s">
        <v>14</v>
      </c>
      <c r="BK5" s="23" t="s">
        <v>15</v>
      </c>
      <c r="BL5" s="24" t="s">
        <v>16</v>
      </c>
      <c r="BM5" s="20" t="s">
        <v>12</v>
      </c>
      <c r="BN5" s="23" t="s">
        <v>13</v>
      </c>
      <c r="BO5" s="23" t="s">
        <v>14</v>
      </c>
      <c r="BP5" s="23" t="s">
        <v>15</v>
      </c>
      <c r="BQ5" s="24" t="s">
        <v>16</v>
      </c>
      <c r="BR5" s="20" t="s">
        <v>12</v>
      </c>
      <c r="BS5" s="23" t="s">
        <v>13</v>
      </c>
      <c r="BT5" s="23" t="s">
        <v>14</v>
      </c>
      <c r="BU5" s="23" t="s">
        <v>15</v>
      </c>
      <c r="BV5" s="24" t="s">
        <v>16</v>
      </c>
      <c r="BW5" s="148" t="s">
        <v>12</v>
      </c>
      <c r="BX5" s="135" t="s">
        <v>13</v>
      </c>
      <c r="BY5" s="135" t="s">
        <v>14</v>
      </c>
      <c r="BZ5" s="135" t="s">
        <v>15</v>
      </c>
      <c r="CA5" s="137" t="s">
        <v>16</v>
      </c>
      <c r="CB5" s="20" t="s">
        <v>12</v>
      </c>
      <c r="CC5" s="23" t="s">
        <v>13</v>
      </c>
      <c r="CD5" s="23" t="s">
        <v>14</v>
      </c>
      <c r="CE5" s="23" t="s">
        <v>15</v>
      </c>
      <c r="CF5" s="24" t="s">
        <v>16</v>
      </c>
      <c r="CG5" s="20" t="s">
        <v>12</v>
      </c>
      <c r="CH5" s="23" t="s">
        <v>13</v>
      </c>
      <c r="CI5" s="23" t="s">
        <v>14</v>
      </c>
      <c r="CJ5" s="23" t="s">
        <v>15</v>
      </c>
      <c r="CK5" s="24" t="s">
        <v>16</v>
      </c>
      <c r="CL5" s="148" t="s">
        <v>12</v>
      </c>
      <c r="CM5" s="135" t="s">
        <v>13</v>
      </c>
      <c r="CN5" s="135" t="s">
        <v>14</v>
      </c>
      <c r="CO5" s="135" t="s">
        <v>15</v>
      </c>
      <c r="CP5" s="137" t="s">
        <v>16</v>
      </c>
      <c r="CQ5" s="148" t="s">
        <v>12</v>
      </c>
      <c r="CR5" s="135" t="s">
        <v>13</v>
      </c>
      <c r="CS5" s="135" t="s">
        <v>14</v>
      </c>
      <c r="CT5" s="135" t="s">
        <v>15</v>
      </c>
      <c r="CU5" s="137" t="s">
        <v>16</v>
      </c>
      <c r="CV5" s="148" t="s">
        <v>12</v>
      </c>
      <c r="CW5" s="135" t="s">
        <v>13</v>
      </c>
      <c r="CX5" s="135" t="s">
        <v>14</v>
      </c>
      <c r="CY5" s="135" t="s">
        <v>15</v>
      </c>
      <c r="CZ5" s="137" t="s">
        <v>16</v>
      </c>
      <c r="DA5" s="148" t="s">
        <v>12</v>
      </c>
      <c r="DB5" s="135" t="s">
        <v>13</v>
      </c>
      <c r="DC5" s="135" t="s">
        <v>14</v>
      </c>
      <c r="DD5" s="135" t="s">
        <v>15</v>
      </c>
      <c r="DE5" s="137" t="s">
        <v>16</v>
      </c>
      <c r="DF5" s="148" t="s">
        <v>12</v>
      </c>
      <c r="DG5" s="135" t="s">
        <v>13</v>
      </c>
      <c r="DH5" s="135" t="s">
        <v>14</v>
      </c>
      <c r="DI5" s="135" t="s">
        <v>15</v>
      </c>
      <c r="DJ5" s="137" t="s">
        <v>16</v>
      </c>
      <c r="DK5" s="148" t="s">
        <v>12</v>
      </c>
      <c r="DL5" s="135" t="s">
        <v>13</v>
      </c>
      <c r="DM5" s="135" t="s">
        <v>14</v>
      </c>
      <c r="DN5" s="135" t="s">
        <v>15</v>
      </c>
      <c r="DO5" s="137" t="s">
        <v>16</v>
      </c>
      <c r="DP5" s="148" t="s">
        <v>12</v>
      </c>
      <c r="DQ5" s="135" t="s">
        <v>13</v>
      </c>
      <c r="DR5" s="135" t="s">
        <v>14</v>
      </c>
      <c r="DS5" s="135" t="s">
        <v>15</v>
      </c>
      <c r="DT5" s="137" t="s">
        <v>16</v>
      </c>
      <c r="DU5" s="148" t="s">
        <v>12</v>
      </c>
      <c r="DV5" s="135" t="s">
        <v>13</v>
      </c>
      <c r="DW5" s="135" t="s">
        <v>14</v>
      </c>
      <c r="DX5" s="135" t="s">
        <v>15</v>
      </c>
      <c r="DY5" s="137" t="s">
        <v>16</v>
      </c>
      <c r="DZ5" s="148" t="s">
        <v>12</v>
      </c>
      <c r="EA5" s="135" t="s">
        <v>13</v>
      </c>
      <c r="EB5" s="135" t="s">
        <v>14</v>
      </c>
      <c r="EC5" s="135" t="s">
        <v>15</v>
      </c>
      <c r="ED5" s="137" t="s">
        <v>16</v>
      </c>
      <c r="EE5" s="148" t="s">
        <v>12</v>
      </c>
      <c r="EF5" s="135" t="s">
        <v>13</v>
      </c>
      <c r="EG5" s="135" t="s">
        <v>14</v>
      </c>
      <c r="EH5" s="135" t="s">
        <v>15</v>
      </c>
      <c r="EI5" s="137" t="s">
        <v>16</v>
      </c>
      <c r="EJ5" s="148" t="s">
        <v>12</v>
      </c>
      <c r="EK5" s="135" t="s">
        <v>13</v>
      </c>
      <c r="EL5" s="135" t="s">
        <v>14</v>
      </c>
      <c r="EM5" s="135" t="s">
        <v>15</v>
      </c>
      <c r="EN5" s="137" t="s">
        <v>16</v>
      </c>
      <c r="EO5" s="148" t="s">
        <v>12</v>
      </c>
      <c r="EP5" s="135" t="s">
        <v>13</v>
      </c>
      <c r="EQ5" s="135" t="s">
        <v>14</v>
      </c>
      <c r="ER5" s="135" t="s">
        <v>15</v>
      </c>
      <c r="ES5" s="137" t="s">
        <v>16</v>
      </c>
      <c r="ET5" s="148" t="s">
        <v>12</v>
      </c>
      <c r="EU5" s="135" t="s">
        <v>13</v>
      </c>
      <c r="EV5" s="135" t="s">
        <v>14</v>
      </c>
      <c r="EW5" s="135" t="s">
        <v>15</v>
      </c>
      <c r="EX5" s="137" t="s">
        <v>16</v>
      </c>
    </row>
    <row r="6" spans="1:154" ht="12.75">
      <c r="A6" s="20">
        <v>1</v>
      </c>
      <c r="B6" s="8">
        <v>2</v>
      </c>
      <c r="C6" s="8"/>
      <c r="D6" s="9"/>
      <c r="E6" s="20">
        <f>D6+1</f>
        <v>1</v>
      </c>
      <c r="F6" s="7">
        <f>E6+1</f>
        <v>2</v>
      </c>
      <c r="G6" s="7">
        <f>F6+1</f>
        <v>3</v>
      </c>
      <c r="H6" s="7">
        <f>G6+1</f>
        <v>4</v>
      </c>
      <c r="I6" s="21">
        <f>H6+1</f>
        <v>5</v>
      </c>
      <c r="J6" s="20"/>
      <c r="K6" s="7"/>
      <c r="L6" s="7"/>
      <c r="M6" s="7"/>
      <c r="N6" s="21"/>
      <c r="O6" s="20">
        <f aca="true" t="shared" si="0" ref="O6:AM6">N6+1</f>
        <v>1</v>
      </c>
      <c r="P6" s="7">
        <f t="shared" si="0"/>
        <v>2</v>
      </c>
      <c r="Q6" s="7">
        <f t="shared" si="0"/>
        <v>3</v>
      </c>
      <c r="R6" s="7">
        <f t="shared" si="0"/>
        <v>4</v>
      </c>
      <c r="S6" s="21">
        <f t="shared" si="0"/>
        <v>5</v>
      </c>
      <c r="T6" s="20">
        <f>S6+1</f>
        <v>6</v>
      </c>
      <c r="U6" s="7">
        <f>T6+1</f>
        <v>7</v>
      </c>
      <c r="V6" s="7">
        <f>U6+1</f>
        <v>8</v>
      </c>
      <c r="W6" s="7">
        <f>V6+1</f>
        <v>9</v>
      </c>
      <c r="X6" s="21">
        <f>W6+1</f>
        <v>10</v>
      </c>
      <c r="Y6" s="20">
        <f>S6+1</f>
        <v>6</v>
      </c>
      <c r="Z6" s="7">
        <f t="shared" si="0"/>
        <v>7</v>
      </c>
      <c r="AA6" s="7">
        <f t="shared" si="0"/>
        <v>8</v>
      </c>
      <c r="AB6" s="7">
        <f t="shared" si="0"/>
        <v>9</v>
      </c>
      <c r="AC6" s="22">
        <f t="shared" si="0"/>
        <v>10</v>
      </c>
      <c r="AD6" s="20">
        <f t="shared" si="0"/>
        <v>11</v>
      </c>
      <c r="AE6" s="7">
        <f t="shared" si="0"/>
        <v>12</v>
      </c>
      <c r="AF6" s="7">
        <f t="shared" si="0"/>
        <v>13</v>
      </c>
      <c r="AG6" s="7">
        <f t="shared" si="0"/>
        <v>14</v>
      </c>
      <c r="AH6" s="21">
        <f t="shared" si="0"/>
        <v>15</v>
      </c>
      <c r="AI6" s="20">
        <f t="shared" si="0"/>
        <v>16</v>
      </c>
      <c r="AJ6" s="7">
        <f t="shared" si="0"/>
        <v>17</v>
      </c>
      <c r="AK6" s="7">
        <f t="shared" si="0"/>
        <v>18</v>
      </c>
      <c r="AL6" s="7">
        <f t="shared" si="0"/>
        <v>19</v>
      </c>
      <c r="AM6" s="21">
        <f t="shared" si="0"/>
        <v>20</v>
      </c>
      <c r="AN6" s="25"/>
      <c r="AO6" s="26"/>
      <c r="AP6" s="26"/>
      <c r="AQ6" s="26"/>
      <c r="AR6" s="27"/>
      <c r="AS6" s="25"/>
      <c r="AT6" s="26"/>
      <c r="AU6" s="26"/>
      <c r="AV6" s="26"/>
      <c r="AW6" s="27"/>
      <c r="AX6" s="25"/>
      <c r="AY6" s="26"/>
      <c r="AZ6" s="26"/>
      <c r="BA6" s="26"/>
      <c r="BB6" s="27"/>
      <c r="BC6" s="25"/>
      <c r="BD6" s="26"/>
      <c r="BE6" s="26"/>
      <c r="BF6" s="26"/>
      <c r="BG6" s="27"/>
      <c r="BH6" s="25"/>
      <c r="BI6" s="26"/>
      <c r="BJ6" s="26"/>
      <c r="BK6" s="26"/>
      <c r="BL6" s="27"/>
      <c r="BM6" s="25"/>
      <c r="BN6" s="26"/>
      <c r="BO6" s="26"/>
      <c r="BP6" s="26"/>
      <c r="BQ6" s="27"/>
      <c r="BR6" s="25"/>
      <c r="BS6" s="26"/>
      <c r="BT6" s="26"/>
      <c r="BU6" s="26"/>
      <c r="BV6" s="27"/>
      <c r="BW6" s="25"/>
      <c r="BX6" s="26"/>
      <c r="BY6" s="26"/>
      <c r="BZ6" s="26"/>
      <c r="CA6" s="27"/>
      <c r="CB6" s="25"/>
      <c r="CC6" s="26"/>
      <c r="CD6" s="26"/>
      <c r="CE6" s="26"/>
      <c r="CF6" s="27"/>
      <c r="CG6" s="25"/>
      <c r="CH6" s="26"/>
      <c r="CI6" s="26"/>
      <c r="CJ6" s="26"/>
      <c r="CK6" s="27"/>
      <c r="CL6" s="25"/>
      <c r="CM6" s="26"/>
      <c r="CN6" s="26"/>
      <c r="CO6" s="26"/>
      <c r="CP6" s="27"/>
      <c r="CQ6" s="25"/>
      <c r="CR6" s="26"/>
      <c r="CS6" s="26"/>
      <c r="CT6" s="26"/>
      <c r="CU6" s="27"/>
      <c r="CV6" s="25"/>
      <c r="CW6" s="26"/>
      <c r="CX6" s="26"/>
      <c r="CY6" s="26"/>
      <c r="CZ6" s="27"/>
      <c r="DA6" s="25"/>
      <c r="DB6" s="26"/>
      <c r="DC6" s="26"/>
      <c r="DD6" s="26"/>
      <c r="DE6" s="27"/>
      <c r="DF6" s="25"/>
      <c r="DG6" s="26"/>
      <c r="DH6" s="26"/>
      <c r="DI6" s="26"/>
      <c r="DJ6" s="27"/>
      <c r="DK6" s="25"/>
      <c r="DL6" s="26"/>
      <c r="DM6" s="26"/>
      <c r="DN6" s="26"/>
      <c r="DO6" s="27"/>
      <c r="DP6" s="25"/>
      <c r="DQ6" s="26"/>
      <c r="DR6" s="26"/>
      <c r="DS6" s="26"/>
      <c r="DT6" s="27"/>
      <c r="DU6" s="25"/>
      <c r="DV6" s="26"/>
      <c r="DW6" s="26"/>
      <c r="DX6" s="26"/>
      <c r="DY6" s="27"/>
      <c r="DZ6" s="25"/>
      <c r="EA6" s="26"/>
      <c r="EB6" s="26"/>
      <c r="EC6" s="26"/>
      <c r="ED6" s="27"/>
      <c r="EE6" s="25"/>
      <c r="EF6" s="26"/>
      <c r="EG6" s="26"/>
      <c r="EH6" s="26"/>
      <c r="EI6" s="27"/>
      <c r="EJ6" s="25"/>
      <c r="EK6" s="26"/>
      <c r="EL6" s="26"/>
      <c r="EM6" s="26"/>
      <c r="EN6" s="27"/>
      <c r="EO6" s="25"/>
      <c r="EP6" s="26"/>
      <c r="EQ6" s="26"/>
      <c r="ER6" s="26"/>
      <c r="ES6" s="27"/>
      <c r="ET6" s="25"/>
      <c r="EU6" s="26"/>
      <c r="EV6" s="26"/>
      <c r="EW6" s="26"/>
      <c r="EX6" s="27"/>
    </row>
    <row r="7" spans="1:154" ht="22.5">
      <c r="A7" s="180" t="s">
        <v>17</v>
      </c>
      <c r="B7" s="28" t="s">
        <v>18</v>
      </c>
      <c r="C7" s="29" t="s">
        <v>19</v>
      </c>
      <c r="D7" s="30" t="s">
        <v>206</v>
      </c>
      <c r="E7" s="157">
        <f aca="true" t="shared" si="1" ref="E7:BM7">E8+E14+E15+E16</f>
        <v>50947.377</v>
      </c>
      <c r="F7" s="32">
        <f t="shared" si="1"/>
        <v>42906.56</v>
      </c>
      <c r="G7" s="32">
        <f t="shared" si="1"/>
        <v>0</v>
      </c>
      <c r="H7" s="32">
        <f t="shared" si="1"/>
        <v>43059.835</v>
      </c>
      <c r="I7" s="33">
        <f t="shared" si="1"/>
        <v>494.775</v>
      </c>
      <c r="J7" s="157">
        <f t="shared" si="1"/>
        <v>46716.442</v>
      </c>
      <c r="K7" s="32">
        <f t="shared" si="1"/>
        <v>39594.991</v>
      </c>
      <c r="L7" s="32">
        <f t="shared" si="1"/>
        <v>0</v>
      </c>
      <c r="M7" s="32">
        <f t="shared" si="1"/>
        <v>38991.293</v>
      </c>
      <c r="N7" s="33">
        <f t="shared" si="1"/>
        <v>459.003</v>
      </c>
      <c r="O7" s="157">
        <f t="shared" si="1"/>
        <v>50048.559</v>
      </c>
      <c r="P7" s="32">
        <f t="shared" si="1"/>
        <v>42682.546</v>
      </c>
      <c r="Q7" s="32">
        <f t="shared" si="1"/>
        <v>0</v>
      </c>
      <c r="R7" s="32">
        <f t="shared" si="1"/>
        <v>41885.606999999996</v>
      </c>
      <c r="S7" s="33">
        <f t="shared" si="1"/>
        <v>497.00199999999995</v>
      </c>
      <c r="T7" s="157">
        <f t="shared" si="1"/>
        <v>147712.378</v>
      </c>
      <c r="U7" s="32">
        <f t="shared" si="1"/>
        <v>125184.09700000001</v>
      </c>
      <c r="V7" s="32">
        <f t="shared" si="1"/>
        <v>0</v>
      </c>
      <c r="W7" s="32">
        <f t="shared" si="1"/>
        <v>123936.735</v>
      </c>
      <c r="X7" s="33">
        <f t="shared" si="1"/>
        <v>1450.78</v>
      </c>
      <c r="Y7" s="157">
        <f t="shared" si="1"/>
        <v>46083.58500000001</v>
      </c>
      <c r="Z7" s="34">
        <f t="shared" si="1"/>
        <v>39627.088</v>
      </c>
      <c r="AA7" s="34">
        <f t="shared" si="1"/>
        <v>0</v>
      </c>
      <c r="AB7" s="34">
        <f t="shared" si="1"/>
        <v>38065.012</v>
      </c>
      <c r="AC7" s="35">
        <f t="shared" si="1"/>
        <v>491.958</v>
      </c>
      <c r="AD7" s="157">
        <f t="shared" si="1"/>
        <v>44182.40600000001</v>
      </c>
      <c r="AE7" s="32">
        <f t="shared" si="1"/>
        <v>38774.749</v>
      </c>
      <c r="AF7" s="32">
        <f t="shared" si="1"/>
        <v>0</v>
      </c>
      <c r="AG7" s="32">
        <f t="shared" si="1"/>
        <v>36015.915</v>
      </c>
      <c r="AH7" s="33">
        <f t="shared" si="1"/>
        <v>403.92600000000004</v>
      </c>
      <c r="AI7" s="161">
        <f t="shared" si="1"/>
        <v>42107.34799999999</v>
      </c>
      <c r="AJ7" s="34">
        <f t="shared" si="1"/>
        <v>37203.393</v>
      </c>
      <c r="AK7" s="32">
        <f t="shared" si="1"/>
        <v>0</v>
      </c>
      <c r="AL7" s="34">
        <f t="shared" si="1"/>
        <v>34219.597</v>
      </c>
      <c r="AM7" s="33">
        <f t="shared" si="1"/>
        <v>356.065</v>
      </c>
      <c r="AN7" s="157">
        <f t="shared" si="1"/>
        <v>132373.339</v>
      </c>
      <c r="AO7" s="32">
        <f t="shared" si="1"/>
        <v>115605.23</v>
      </c>
      <c r="AP7" s="32">
        <f t="shared" si="1"/>
        <v>0</v>
      </c>
      <c r="AQ7" s="32">
        <f t="shared" si="1"/>
        <v>108300.524</v>
      </c>
      <c r="AR7" s="33">
        <f t="shared" si="1"/>
        <v>1251.949</v>
      </c>
      <c r="AS7" s="161">
        <f t="shared" si="1"/>
        <v>45739.748</v>
      </c>
      <c r="AT7" s="32">
        <f t="shared" si="1"/>
        <v>39915.769</v>
      </c>
      <c r="AU7" s="32">
        <f t="shared" si="1"/>
        <v>0</v>
      </c>
      <c r="AV7" s="32">
        <f t="shared" si="1"/>
        <v>37485.812</v>
      </c>
      <c r="AW7" s="33">
        <f t="shared" si="1"/>
        <v>383.987</v>
      </c>
      <c r="AX7" s="161">
        <f>AX8+AX14+AX15+AX16</f>
        <v>39891.541</v>
      </c>
      <c r="AY7" s="32">
        <f t="shared" si="1"/>
        <v>35110.378</v>
      </c>
      <c r="AZ7" s="32">
        <f t="shared" si="1"/>
        <v>0</v>
      </c>
      <c r="BA7" s="32">
        <f t="shared" si="1"/>
        <v>32925.851</v>
      </c>
      <c r="BB7" s="33">
        <f t="shared" si="1"/>
        <v>440.174</v>
      </c>
      <c r="BC7" s="161">
        <f aca="true" t="shared" si="2" ref="BC7:BH7">BC8+BC14+BC15+BC16</f>
        <v>42641.686</v>
      </c>
      <c r="BD7" s="32">
        <f t="shared" si="2"/>
        <v>36486.318</v>
      </c>
      <c r="BE7" s="32">
        <f t="shared" si="2"/>
        <v>0</v>
      </c>
      <c r="BF7" s="32">
        <f t="shared" si="2"/>
        <v>35017.918</v>
      </c>
      <c r="BG7" s="33">
        <f t="shared" si="2"/>
        <v>435.883</v>
      </c>
      <c r="BH7" s="161">
        <f t="shared" si="2"/>
        <v>49191.954000000005</v>
      </c>
      <c r="BI7" s="32">
        <f t="shared" si="1"/>
        <v>42285.675</v>
      </c>
      <c r="BJ7" s="32">
        <f t="shared" si="1"/>
        <v>0</v>
      </c>
      <c r="BK7" s="32">
        <f t="shared" si="1"/>
        <v>40880.481</v>
      </c>
      <c r="BL7" s="33">
        <f t="shared" si="1"/>
        <v>426.327</v>
      </c>
      <c r="BM7" s="161">
        <f t="shared" si="1"/>
        <v>48604.784999999996</v>
      </c>
      <c r="BN7" s="32">
        <f aca="true" t="shared" si="3" ref="BN7:BW7">BN8+BN14+BN15+BN16</f>
        <v>41717.39</v>
      </c>
      <c r="BO7" s="32">
        <f t="shared" si="3"/>
        <v>0</v>
      </c>
      <c r="BP7" s="32">
        <f t="shared" si="3"/>
        <v>40246.557</v>
      </c>
      <c r="BQ7" s="33">
        <f t="shared" si="3"/>
        <v>434.75</v>
      </c>
      <c r="BR7" s="161">
        <f t="shared" si="3"/>
        <v>51960.027</v>
      </c>
      <c r="BS7" s="32">
        <f t="shared" si="3"/>
        <v>44632.13</v>
      </c>
      <c r="BT7" s="32">
        <f t="shared" si="3"/>
        <v>0</v>
      </c>
      <c r="BU7" s="32">
        <f t="shared" si="3"/>
        <v>43333.342000000004</v>
      </c>
      <c r="BV7" s="33">
        <f t="shared" si="3"/>
        <v>469.83</v>
      </c>
      <c r="BW7" s="161">
        <f t="shared" si="3"/>
        <v>558115.458</v>
      </c>
      <c r="BX7" s="32">
        <f aca="true" t="shared" si="4" ref="BX7:CL7">BX8+BX14+BX15+BX16</f>
        <v>480936.98699999996</v>
      </c>
      <c r="BY7" s="32">
        <f t="shared" si="4"/>
        <v>0</v>
      </c>
      <c r="BZ7" s="32">
        <f t="shared" si="4"/>
        <v>462127.2199999999</v>
      </c>
      <c r="CA7" s="33">
        <f t="shared" si="4"/>
        <v>5293.68</v>
      </c>
      <c r="CB7" s="36">
        <f t="shared" si="4"/>
        <v>0</v>
      </c>
      <c r="CC7" s="32">
        <f t="shared" si="4"/>
        <v>0</v>
      </c>
      <c r="CD7" s="32">
        <f t="shared" si="4"/>
        <v>0</v>
      </c>
      <c r="CE7" s="32">
        <f t="shared" si="4"/>
        <v>0</v>
      </c>
      <c r="CF7" s="33">
        <f t="shared" si="4"/>
        <v>0</v>
      </c>
      <c r="CG7" s="36">
        <f t="shared" si="4"/>
        <v>0</v>
      </c>
      <c r="CH7" s="32">
        <f t="shared" si="4"/>
        <v>0</v>
      </c>
      <c r="CI7" s="32">
        <f t="shared" si="4"/>
        <v>0</v>
      </c>
      <c r="CJ7" s="32">
        <f t="shared" si="4"/>
        <v>0</v>
      </c>
      <c r="CK7" s="33">
        <f t="shared" si="4"/>
        <v>0</v>
      </c>
      <c r="CL7" s="161">
        <f t="shared" si="4"/>
        <v>95.21796</v>
      </c>
      <c r="CM7" s="222">
        <f aca="true" t="shared" si="5" ref="CM7:DA7">CM8+CM14+CM15+CM16</f>
        <v>81.563705</v>
      </c>
      <c r="CN7" s="34">
        <f t="shared" si="5"/>
        <v>0</v>
      </c>
      <c r="CO7" s="221">
        <f t="shared" si="5"/>
        <v>75.818395</v>
      </c>
      <c r="CP7" s="194">
        <f t="shared" si="5"/>
        <v>0.530284</v>
      </c>
      <c r="CQ7" s="225">
        <f t="shared" si="5"/>
        <v>94.13136000000002</v>
      </c>
      <c r="CR7" s="193">
        <f t="shared" si="5"/>
        <v>80.058722</v>
      </c>
      <c r="CS7" s="32">
        <f t="shared" si="5"/>
        <v>0</v>
      </c>
      <c r="CT7" s="193">
        <f t="shared" si="5"/>
        <v>74.74553399999999</v>
      </c>
      <c r="CU7" s="184">
        <f t="shared" si="5"/>
        <v>0.5302</v>
      </c>
      <c r="CV7" s="192">
        <f>CV8+CV14+CV15+CV16</f>
        <v>93.64199199999999</v>
      </c>
      <c r="CW7" s="193">
        <f>CW8+CW14+CW15+CW16</f>
        <v>80.298008</v>
      </c>
      <c r="CX7" s="32">
        <f>CX8+CX14+CX15+CX16</f>
        <v>0</v>
      </c>
      <c r="CY7" s="193">
        <f>CY8+CY14+CY15+CY16</f>
        <v>74.243263</v>
      </c>
      <c r="CZ7" s="184">
        <f>CZ8+CZ14+CZ15+CZ16</f>
        <v>0.5302</v>
      </c>
      <c r="DA7" s="161">
        <f t="shared" si="5"/>
        <v>90.865176</v>
      </c>
      <c r="DB7" s="32">
        <f aca="true" t="shared" si="6" ref="DB7:DJ7">DB8+DB14+DB15+DB16</f>
        <v>77.889629</v>
      </c>
      <c r="DC7" s="32">
        <f t="shared" si="6"/>
        <v>0</v>
      </c>
      <c r="DD7" s="32">
        <f t="shared" si="6"/>
        <v>71.458974</v>
      </c>
      <c r="DE7" s="33">
        <f t="shared" si="6"/>
        <v>0.530173</v>
      </c>
      <c r="DF7" s="161">
        <f t="shared" si="6"/>
        <v>86.42316</v>
      </c>
      <c r="DG7" s="34">
        <f t="shared" si="6"/>
        <v>74.35849</v>
      </c>
      <c r="DH7" s="32">
        <f t="shared" si="6"/>
        <v>0</v>
      </c>
      <c r="DI7" s="34">
        <f t="shared" si="6"/>
        <v>67.01189</v>
      </c>
      <c r="DJ7" s="184">
        <f t="shared" si="6"/>
        <v>0.53098</v>
      </c>
      <c r="DK7" s="161">
        <f aca="true" t="shared" si="7" ref="DK7:DT7">DK8+DK14+DK15+DK16</f>
        <v>86.369384</v>
      </c>
      <c r="DL7" s="34">
        <f t="shared" si="7"/>
        <v>74.88226</v>
      </c>
      <c r="DM7" s="32">
        <f t="shared" si="7"/>
        <v>0</v>
      </c>
      <c r="DN7" s="34">
        <f t="shared" si="7"/>
        <v>66.96215</v>
      </c>
      <c r="DO7" s="184">
        <f t="shared" si="7"/>
        <v>0.530174</v>
      </c>
      <c r="DP7" s="192">
        <f t="shared" si="7"/>
        <v>89.409576</v>
      </c>
      <c r="DQ7" s="193">
        <f t="shared" si="7"/>
        <v>75.89979</v>
      </c>
      <c r="DR7" s="193">
        <f t="shared" si="7"/>
        <v>0</v>
      </c>
      <c r="DS7" s="193">
        <f t="shared" si="7"/>
        <v>69.979042</v>
      </c>
      <c r="DT7" s="194">
        <f t="shared" si="7"/>
        <v>0.530207</v>
      </c>
      <c r="DU7" s="192">
        <f aca="true" t="shared" si="8" ref="DU7:ED7">DU8+DU14+DU15+DU16</f>
        <v>86.88708000000001</v>
      </c>
      <c r="DV7" s="193">
        <f t="shared" si="8"/>
        <v>73.70631</v>
      </c>
      <c r="DW7" s="193">
        <f t="shared" si="8"/>
        <v>0</v>
      </c>
      <c r="DX7" s="193">
        <f t="shared" si="8"/>
        <v>67.44247</v>
      </c>
      <c r="DY7" s="194">
        <f t="shared" si="8"/>
        <v>0.530297</v>
      </c>
      <c r="DZ7" s="192">
        <f t="shared" si="8"/>
        <v>87.75728000000001</v>
      </c>
      <c r="EA7" s="193">
        <f t="shared" si="8"/>
        <v>75.54146</v>
      </c>
      <c r="EB7" s="193">
        <f t="shared" si="8"/>
        <v>0</v>
      </c>
      <c r="EC7" s="193">
        <f t="shared" si="8"/>
        <v>68.29095000000001</v>
      </c>
      <c r="ED7" s="194">
        <f t="shared" si="8"/>
        <v>0.530326</v>
      </c>
      <c r="EE7" s="192">
        <f>EE8+EE14+EE15+EE16</f>
        <v>79.424232</v>
      </c>
      <c r="EF7" s="193">
        <f>EF8+EF14+EF15+EF16</f>
        <v>65.501164</v>
      </c>
      <c r="EG7" s="193">
        <f>EG8+EG14+EG15+EG16</f>
        <v>0</v>
      </c>
      <c r="EH7" s="193">
        <f>EH8+EH14+EH15+EH16</f>
        <v>60.038495999999995</v>
      </c>
      <c r="EI7" s="194">
        <f>EI8+EI14+EI15+EI16</f>
        <v>0.530228</v>
      </c>
      <c r="EJ7" s="192">
        <f aca="true" t="shared" si="9" ref="EJ7:ES7">EJ8+EJ14+EJ15+EJ16</f>
        <v>80.995248</v>
      </c>
      <c r="EK7" s="193">
        <f t="shared" si="9"/>
        <v>67.412345</v>
      </c>
      <c r="EL7" s="193">
        <f t="shared" si="9"/>
        <v>0</v>
      </c>
      <c r="EM7" s="193">
        <f t="shared" si="9"/>
        <v>61.615705000000005</v>
      </c>
      <c r="EN7" s="194">
        <f t="shared" si="9"/>
        <v>0.53026</v>
      </c>
      <c r="EO7" s="192">
        <f t="shared" si="9"/>
        <v>84.160992</v>
      </c>
      <c r="EP7" s="193">
        <f t="shared" si="9"/>
        <v>70.181851</v>
      </c>
      <c r="EQ7" s="193">
        <f t="shared" si="9"/>
        <v>0</v>
      </c>
      <c r="ER7" s="193">
        <f t="shared" si="9"/>
        <v>64.898743</v>
      </c>
      <c r="ES7" s="194">
        <f t="shared" si="9"/>
        <v>0.530279</v>
      </c>
      <c r="ET7" s="192">
        <f>ET8+ET14+ET15+ET16</f>
        <v>87.94028666666667</v>
      </c>
      <c r="EU7" s="193">
        <f>EU8+EU14+EU15+EU16</f>
        <v>74.77447783333334</v>
      </c>
      <c r="EV7" s="193">
        <f>EV8+EV14+EV15+EV16</f>
        <v>0</v>
      </c>
      <c r="EW7" s="193">
        <f>EW8+EW14+EW15+EW16</f>
        <v>68.54213299999999</v>
      </c>
      <c r="EX7" s="194">
        <f>EX8+EX14+EX15+EX16</f>
        <v>0.5303068333333333</v>
      </c>
    </row>
    <row r="8" spans="1:154" ht="12.75">
      <c r="A8" s="38" t="s">
        <v>21</v>
      </c>
      <c r="B8" s="28" t="s">
        <v>22</v>
      </c>
      <c r="C8" s="29" t="s">
        <v>23</v>
      </c>
      <c r="D8" s="30" t="s">
        <v>206</v>
      </c>
      <c r="E8" s="157"/>
      <c r="F8" s="32">
        <f>F10+F11+F12+F13</f>
        <v>0</v>
      </c>
      <c r="G8" s="32">
        <f>G10+G11+G12+G13</f>
        <v>0</v>
      </c>
      <c r="H8" s="32">
        <f>H10+H11+H12+H13</f>
        <v>35038.763</v>
      </c>
      <c r="I8" s="33">
        <f>I10+I11+I12+I13</f>
        <v>475.03</v>
      </c>
      <c r="J8" s="157"/>
      <c r="K8" s="32">
        <f>K10+K11+K12+K13</f>
        <v>0</v>
      </c>
      <c r="L8" s="32">
        <f>L10+L11+L12+L13</f>
        <v>0</v>
      </c>
      <c r="M8" s="32">
        <f>M10+M11+M12+M13</f>
        <v>31885.051</v>
      </c>
      <c r="N8" s="33">
        <f>N10+N11+N12+N13</f>
        <v>443.794</v>
      </c>
      <c r="O8" s="157"/>
      <c r="P8" s="32">
        <f>P10+P11+P12+P13</f>
        <v>0</v>
      </c>
      <c r="Q8" s="32">
        <f>Q10+Q11+Q12+Q13</f>
        <v>0</v>
      </c>
      <c r="R8" s="32">
        <f>R10+R11+R12+R13</f>
        <v>34539.708</v>
      </c>
      <c r="S8" s="33">
        <f>S10+S11+S12+S13</f>
        <v>476.888</v>
      </c>
      <c r="T8" s="157"/>
      <c r="U8" s="32">
        <f>U10+U11+U12+U13</f>
        <v>0</v>
      </c>
      <c r="V8" s="32">
        <f>V10+V11+V12+V13</f>
        <v>0</v>
      </c>
      <c r="W8" s="32">
        <f>W10+W11+W12+W13</f>
        <v>101463.522</v>
      </c>
      <c r="X8" s="33">
        <f>X10+X11+X12+X13</f>
        <v>1395.712</v>
      </c>
      <c r="Y8" s="157"/>
      <c r="Z8" s="34">
        <f>Z10+Z11+Z12+Z13</f>
        <v>0</v>
      </c>
      <c r="AA8" s="34">
        <f>AA10+AA11+AA12+AA13</f>
        <v>0</v>
      </c>
      <c r="AB8" s="34">
        <f>AB10+AB11+AB12+AB13</f>
        <v>31632.014</v>
      </c>
      <c r="AC8" s="35">
        <f>AC10+AC11+AC12+AC13</f>
        <v>468.459</v>
      </c>
      <c r="AD8" s="157"/>
      <c r="AE8" s="32">
        <f>AE10+AE11+AE12+AE13</f>
        <v>0</v>
      </c>
      <c r="AF8" s="32">
        <f>AF10+AF11+AF12+AF13</f>
        <v>0</v>
      </c>
      <c r="AG8" s="32">
        <f>AG10+AG11+AG12+AG13</f>
        <v>30620.596</v>
      </c>
      <c r="AH8" s="33">
        <f>AH10+AH11+AH12+AH13</f>
        <v>391.588</v>
      </c>
      <c r="AI8" s="157"/>
      <c r="AJ8" s="32">
        <f>AJ10+AJ11+AJ12+AJ13</f>
        <v>0</v>
      </c>
      <c r="AK8" s="32">
        <f>AK10+AK11+AK12+AK13</f>
        <v>0</v>
      </c>
      <c r="AL8" s="34">
        <f>AL10+AL11+AL12+AL13</f>
        <v>29333.06</v>
      </c>
      <c r="AM8" s="33">
        <f>AM10+AM11+AM12+AM13</f>
        <v>338.647</v>
      </c>
      <c r="AN8" s="157"/>
      <c r="AO8" s="32">
        <f>AO10+AO11+AO12+AO13</f>
        <v>0</v>
      </c>
      <c r="AP8" s="32">
        <f>AP10+AP11+AP12+AP13</f>
        <v>0</v>
      </c>
      <c r="AQ8" s="32">
        <f>AQ10+AQ11+AQ12+AQ13</f>
        <v>91585.67</v>
      </c>
      <c r="AR8" s="33">
        <f>AR10+AR11+AR12+AR13</f>
        <v>1198.694</v>
      </c>
      <c r="AS8" s="157"/>
      <c r="AT8" s="32">
        <f aca="true" t="shared" si="10" ref="AT8:BB8">AT10+AT11+AT12+AT13</f>
        <v>0</v>
      </c>
      <c r="AU8" s="32">
        <f t="shared" si="10"/>
        <v>0</v>
      </c>
      <c r="AV8" s="32">
        <f t="shared" si="10"/>
        <v>31671.371</v>
      </c>
      <c r="AW8" s="33">
        <f t="shared" si="10"/>
        <v>374.449</v>
      </c>
      <c r="AX8" s="157"/>
      <c r="AY8" s="32">
        <f t="shared" si="10"/>
        <v>0</v>
      </c>
      <c r="AZ8" s="32">
        <f t="shared" si="10"/>
        <v>0</v>
      </c>
      <c r="BA8" s="32">
        <f t="shared" si="10"/>
        <v>28158.898</v>
      </c>
      <c r="BB8" s="33">
        <f t="shared" si="10"/>
        <v>425.964</v>
      </c>
      <c r="BC8" s="157"/>
      <c r="BD8" s="32">
        <f>BD10+BD11+BD12+BD13</f>
        <v>0</v>
      </c>
      <c r="BE8" s="32">
        <f>BE10+BE11+BE12+BE13</f>
        <v>0</v>
      </c>
      <c r="BF8" s="32">
        <f>BF10+BF11+BF12+BF13</f>
        <v>28878.586</v>
      </c>
      <c r="BG8" s="33">
        <f>BG10+BG11+BG12+BG13</f>
        <v>419.847</v>
      </c>
      <c r="BH8" s="157"/>
      <c r="BI8" s="32">
        <f>BI10+BI11+BI12+BI13</f>
        <v>0</v>
      </c>
      <c r="BJ8" s="32">
        <f>BJ10+BJ11+BJ12+BJ13</f>
        <v>0</v>
      </c>
      <c r="BK8" s="32">
        <f>BK10+BK11+BK12+BK13</f>
        <v>33991.049</v>
      </c>
      <c r="BL8" s="33">
        <f>BL10+BL11+BL12+BL13</f>
        <v>409.48</v>
      </c>
      <c r="BM8" s="157"/>
      <c r="BN8" s="32">
        <f>BN10+BN11+BN12+BN13</f>
        <v>0</v>
      </c>
      <c r="BO8" s="32">
        <f>BO10+BO11+BO12+BO13</f>
        <v>0</v>
      </c>
      <c r="BP8" s="32">
        <f>BP10+BP11+BP12+BP13</f>
        <v>33377.999</v>
      </c>
      <c r="BQ8" s="33">
        <f>BQ10+BQ11+BQ12+BQ13</f>
        <v>415.913</v>
      </c>
      <c r="BR8" s="157"/>
      <c r="BS8" s="32">
        <f>BS10+BS11+BS12+BS13</f>
        <v>0</v>
      </c>
      <c r="BT8" s="32">
        <f>BT10+BT11+BT12+BT13</f>
        <v>0</v>
      </c>
      <c r="BU8" s="32">
        <f>BU10+BU11+BU12+BU13</f>
        <v>36025.222</v>
      </c>
      <c r="BV8" s="33">
        <f>BV10+BV11+BV12+BV13</f>
        <v>450.053</v>
      </c>
      <c r="BW8" s="157"/>
      <c r="BX8" s="32">
        <f>BX10+BX11+BX12+BX13</f>
        <v>0</v>
      </c>
      <c r="BY8" s="32">
        <f>BY10+BY11+BY12+BY13</f>
        <v>0</v>
      </c>
      <c r="BZ8" s="32">
        <f>BZ10+BZ11+BZ12+BZ13</f>
        <v>385152.3169999999</v>
      </c>
      <c r="CA8" s="33">
        <f>CA10+CA11+CA12+CA13</f>
        <v>5090.112</v>
      </c>
      <c r="CB8" s="37"/>
      <c r="CC8" s="32">
        <f>CC10+CC11+CC12+CC13</f>
        <v>0</v>
      </c>
      <c r="CD8" s="32">
        <f>CD10+CD11+CD12+CD13</f>
        <v>0</v>
      </c>
      <c r="CE8" s="32">
        <f>CE10+CE11+CE12+CE13</f>
        <v>0</v>
      </c>
      <c r="CF8" s="33">
        <f>CF10+CF11+CF12+CF13</f>
        <v>0</v>
      </c>
      <c r="CG8" s="37"/>
      <c r="CH8" s="32">
        <f>CH10+CH11+CH12+CH13</f>
        <v>0</v>
      </c>
      <c r="CI8" s="32">
        <f>CI10+CI11+CI12+CI13</f>
        <v>0</v>
      </c>
      <c r="CJ8" s="32">
        <f>CJ10+CJ11+CJ12+CJ13</f>
        <v>0</v>
      </c>
      <c r="CK8" s="33">
        <f>CK10+CK11+CK12+CK13</f>
        <v>0</v>
      </c>
      <c r="CL8" s="157"/>
      <c r="CM8" s="32">
        <f>CM10+CM11+CM12+CM13</f>
        <v>0</v>
      </c>
      <c r="CN8" s="32">
        <f>CN10+CN11+CN12+CN13</f>
        <v>0</v>
      </c>
      <c r="CO8" s="221">
        <f>CO10+CO11+CO12+CO13</f>
        <v>62.192705</v>
      </c>
      <c r="CP8" s="194">
        <f>CP10+CP11+CP12+CP13</f>
        <v>0.501719</v>
      </c>
      <c r="CQ8" s="157"/>
      <c r="CR8" s="32">
        <f>CR10+CR11+CR12+CR13</f>
        <v>0</v>
      </c>
      <c r="CS8" s="32">
        <f>CS10+CS11+CS12+CS13</f>
        <v>0</v>
      </c>
      <c r="CT8" s="32">
        <f>CT10+CT11+CT12+CT13</f>
        <v>60.691722</v>
      </c>
      <c r="CU8" s="33">
        <f>CU10+CU11+CU12+CU13</f>
        <v>0.511374</v>
      </c>
      <c r="CV8" s="157"/>
      <c r="CW8" s="32">
        <f>CW10+CW11+CW12+CW13</f>
        <v>0</v>
      </c>
      <c r="CX8" s="32">
        <f>CX10+CX11+CX12+CX13</f>
        <v>0</v>
      </c>
      <c r="CY8" s="32">
        <f>CY10+CY11+CY12+CY13</f>
        <v>60.918008</v>
      </c>
      <c r="CZ8" s="33">
        <f>CZ10+CZ11+CZ12+CZ13</f>
        <v>0.511471</v>
      </c>
      <c r="DA8" s="157"/>
      <c r="DB8" s="32">
        <f>DB10+DB11+DB12+DB13</f>
        <v>0</v>
      </c>
      <c r="DC8" s="32">
        <f>DC10+DC11+DC12+DC13</f>
        <v>0</v>
      </c>
      <c r="DD8" s="32">
        <f>DD10+DD11+DD12+DD13</f>
        <v>58.5016</v>
      </c>
      <c r="DE8" s="33">
        <f>DE10+DE11+DE12+DE13</f>
        <v>0.512</v>
      </c>
      <c r="DF8" s="157"/>
      <c r="DG8" s="32">
        <f>DG10+DG11+DG12+DG13</f>
        <v>0</v>
      </c>
      <c r="DH8" s="32">
        <f>DH10+DH11+DH12+DH13</f>
        <v>0</v>
      </c>
      <c r="DI8" s="32">
        <f>DI10+DI11+DI12+DI13</f>
        <v>54.9645</v>
      </c>
      <c r="DJ8" s="185">
        <f>DJ10+DJ11+DJ12+DJ13</f>
        <v>0.5137</v>
      </c>
      <c r="DK8" s="157"/>
      <c r="DL8" s="32">
        <f>DL10+DL11+DL12+DL13</f>
        <v>0</v>
      </c>
      <c r="DM8" s="32">
        <f>DM10+DM11+DM12+DM13</f>
        <v>0</v>
      </c>
      <c r="DN8" s="32">
        <f>DN10+DN11+DN12+DN13</f>
        <v>55.4923</v>
      </c>
      <c r="DO8" s="185">
        <f>DO10+DO11+DO12+DO13</f>
        <v>0.5129</v>
      </c>
      <c r="DP8" s="192"/>
      <c r="DQ8" s="193">
        <f>DQ10+DQ11+DQ12+DQ13</f>
        <v>0</v>
      </c>
      <c r="DR8" s="193">
        <f>DR10+DR11+DR12+DR13</f>
        <v>0</v>
      </c>
      <c r="DS8" s="193">
        <f>DS10+DS11+DS12+DS13</f>
        <v>56.487132</v>
      </c>
      <c r="DT8" s="194">
        <f>DT10+DT11+DT12+DT13</f>
        <v>0.512331</v>
      </c>
      <c r="DU8" s="192"/>
      <c r="DV8" s="193">
        <f>DV10+DV11+DV12+DV13</f>
        <v>0</v>
      </c>
      <c r="DW8" s="193">
        <f>DW10+DW11+DW12+DW13</f>
        <v>0</v>
      </c>
      <c r="DX8" s="193">
        <f>DX10+DX11+DX12+DX13</f>
        <v>54.28777</v>
      </c>
      <c r="DY8" s="194">
        <f>DY10+DY11+DY12+DY13</f>
        <v>0.504227</v>
      </c>
      <c r="DZ8" s="192"/>
      <c r="EA8" s="193">
        <f>EA10+EA11+EA12+EA13</f>
        <v>0</v>
      </c>
      <c r="EB8" s="193">
        <f>EB10+EB11+EB12+EB13</f>
        <v>0</v>
      </c>
      <c r="EC8" s="193">
        <f>EC10+EC11+EC12+EC13</f>
        <v>56.10146</v>
      </c>
      <c r="ED8" s="194">
        <f>ED10+ED11+ED12+ED13</f>
        <v>0.503996</v>
      </c>
      <c r="EE8" s="192"/>
      <c r="EF8" s="193">
        <f>EF10+EF11+EF12+EF13</f>
        <v>0</v>
      </c>
      <c r="EG8" s="193">
        <f>EG10+EG11+EG12+EG13</f>
        <v>0</v>
      </c>
      <c r="EH8" s="193">
        <f>EH10+EH11+EH12+EH13</f>
        <v>46.139255</v>
      </c>
      <c r="EI8" s="194">
        <f>EI10+EI11+EI12+EI13</f>
        <v>0.506401</v>
      </c>
      <c r="EJ8" s="192"/>
      <c r="EK8" s="193">
        <f>EK10+EK11+EK12+EK13</f>
        <v>0</v>
      </c>
      <c r="EL8" s="193">
        <f>EL10+EL11+EL12+EL13</f>
        <v>0</v>
      </c>
      <c r="EM8" s="193">
        <f>EM10+EM11+EM12+EM13</f>
        <v>48.057101</v>
      </c>
      <c r="EN8" s="194">
        <f>EN10+EN11+EN12+EN13</f>
        <v>0.505961</v>
      </c>
      <c r="EO8" s="192"/>
      <c r="EP8" s="193">
        <f>EP10+EP11+EP12+EP13</f>
        <v>0</v>
      </c>
      <c r="EQ8" s="193">
        <f>EQ10+EQ11+EQ12+EQ13</f>
        <v>0</v>
      </c>
      <c r="ER8" s="193">
        <f>ER10+ER11+ER12+ER13</f>
        <v>50.944851</v>
      </c>
      <c r="ES8" s="194">
        <f>ES10+ES11+ES12+ES13</f>
        <v>0.50503</v>
      </c>
      <c r="ET8" s="192"/>
      <c r="EU8" s="193">
        <f>EU10+EU11+EU12+EU13</f>
        <v>0</v>
      </c>
      <c r="EV8" s="193">
        <f>EV10+EV11+EV12+EV13</f>
        <v>0</v>
      </c>
      <c r="EW8" s="193">
        <f>EW10+EW11+EW12+EW13</f>
        <v>55.398199</v>
      </c>
      <c r="EX8" s="194">
        <f>EX10+EX11+EX12+EX13</f>
        <v>0.508432</v>
      </c>
    </row>
    <row r="9" spans="1:154" ht="12.75">
      <c r="A9" s="38"/>
      <c r="B9" s="28" t="s">
        <v>24</v>
      </c>
      <c r="C9" s="29"/>
      <c r="D9" s="30"/>
      <c r="E9" s="158"/>
      <c r="F9" s="162"/>
      <c r="G9" s="162"/>
      <c r="H9" s="162"/>
      <c r="I9" s="163"/>
      <c r="J9" s="158"/>
      <c r="K9" s="162"/>
      <c r="L9" s="162"/>
      <c r="M9" s="162"/>
      <c r="N9" s="163"/>
      <c r="O9" s="158"/>
      <c r="P9" s="162"/>
      <c r="Q9" s="162"/>
      <c r="R9" s="162"/>
      <c r="S9" s="163"/>
      <c r="T9" s="158"/>
      <c r="U9" s="167"/>
      <c r="V9" s="162"/>
      <c r="W9" s="162"/>
      <c r="X9" s="167"/>
      <c r="Y9" s="158"/>
      <c r="Z9" s="162"/>
      <c r="AA9" s="162"/>
      <c r="AB9" s="162"/>
      <c r="AC9" s="166"/>
      <c r="AD9" s="158"/>
      <c r="AE9" s="162"/>
      <c r="AF9" s="162"/>
      <c r="AG9" s="162"/>
      <c r="AH9" s="163"/>
      <c r="AI9" s="158"/>
      <c r="AJ9" s="162"/>
      <c r="AK9" s="162"/>
      <c r="AL9" s="165"/>
      <c r="AM9" s="163"/>
      <c r="AN9" s="158"/>
      <c r="AO9" s="112"/>
      <c r="AP9" s="112"/>
      <c r="AQ9" s="112"/>
      <c r="AR9" s="114"/>
      <c r="AS9" s="158"/>
      <c r="AT9" s="112"/>
      <c r="AU9" s="112"/>
      <c r="AV9" s="112"/>
      <c r="AW9" s="114"/>
      <c r="AX9" s="158"/>
      <c r="AY9" s="112"/>
      <c r="AZ9" s="112"/>
      <c r="BA9" s="112"/>
      <c r="BB9" s="114"/>
      <c r="BC9" s="158"/>
      <c r="BD9" s="112"/>
      <c r="BE9" s="112"/>
      <c r="BF9" s="112"/>
      <c r="BG9" s="114"/>
      <c r="BH9" s="158"/>
      <c r="BI9" s="112"/>
      <c r="BJ9" s="112"/>
      <c r="BK9" s="112"/>
      <c r="BL9" s="114"/>
      <c r="BM9" s="158"/>
      <c r="BN9" s="112"/>
      <c r="BO9" s="112"/>
      <c r="BP9" s="112"/>
      <c r="BQ9" s="114"/>
      <c r="BR9" s="158"/>
      <c r="BS9" s="112"/>
      <c r="BT9" s="112"/>
      <c r="BU9" s="112"/>
      <c r="BV9" s="114"/>
      <c r="BW9" s="158"/>
      <c r="BX9" s="39"/>
      <c r="BY9" s="39"/>
      <c r="BZ9" s="39"/>
      <c r="CA9" s="40"/>
      <c r="CB9" s="38"/>
      <c r="CC9" s="39"/>
      <c r="CD9" s="39"/>
      <c r="CE9" s="39"/>
      <c r="CF9" s="40"/>
      <c r="CG9" s="38"/>
      <c r="CH9" s="39"/>
      <c r="CI9" s="39"/>
      <c r="CJ9" s="39"/>
      <c r="CK9" s="40"/>
      <c r="CL9" s="158"/>
      <c r="CM9" s="39"/>
      <c r="CN9" s="39"/>
      <c r="CO9" s="39"/>
      <c r="CP9" s="40"/>
      <c r="CQ9" s="158"/>
      <c r="CR9" s="39"/>
      <c r="CS9" s="39"/>
      <c r="CT9" s="39"/>
      <c r="CU9" s="40"/>
      <c r="CV9" s="158"/>
      <c r="CW9" s="39"/>
      <c r="CX9" s="39"/>
      <c r="CY9" s="39"/>
      <c r="CZ9" s="40"/>
      <c r="DA9" s="158"/>
      <c r="DB9" s="39"/>
      <c r="DC9" s="39"/>
      <c r="DD9" s="39"/>
      <c r="DE9" s="40"/>
      <c r="DF9" s="158"/>
      <c r="DG9" s="39"/>
      <c r="DH9" s="39"/>
      <c r="DI9" s="39"/>
      <c r="DJ9" s="40"/>
      <c r="DK9" s="158"/>
      <c r="DL9" s="39"/>
      <c r="DM9" s="39"/>
      <c r="DN9" s="39"/>
      <c r="DO9" s="40"/>
      <c r="DP9" s="195"/>
      <c r="DQ9" s="196"/>
      <c r="DR9" s="196"/>
      <c r="DS9" s="196"/>
      <c r="DT9" s="197"/>
      <c r="DU9" s="195"/>
      <c r="DV9" s="196"/>
      <c r="DW9" s="196"/>
      <c r="DX9" s="196"/>
      <c r="DY9" s="197"/>
      <c r="DZ9" s="195"/>
      <c r="EA9" s="196"/>
      <c r="EB9" s="196"/>
      <c r="EC9" s="196"/>
      <c r="ED9" s="197"/>
      <c r="EE9" s="195"/>
      <c r="EF9" s="196"/>
      <c r="EG9" s="196"/>
      <c r="EH9" s="196"/>
      <c r="EI9" s="197"/>
      <c r="EJ9" s="195"/>
      <c r="EK9" s="196"/>
      <c r="EL9" s="196"/>
      <c r="EM9" s="196"/>
      <c r="EN9" s="197"/>
      <c r="EO9" s="195"/>
      <c r="EP9" s="196"/>
      <c r="EQ9" s="196"/>
      <c r="ER9" s="196"/>
      <c r="ES9" s="197"/>
      <c r="ET9" s="195"/>
      <c r="EU9" s="196"/>
      <c r="EV9" s="196"/>
      <c r="EW9" s="196"/>
      <c r="EX9" s="197"/>
    </row>
    <row r="10" spans="1:154" ht="12.75">
      <c r="A10" s="38"/>
      <c r="B10" s="28" t="s">
        <v>25</v>
      </c>
      <c r="C10" s="29" t="s">
        <v>26</v>
      </c>
      <c r="D10" s="30" t="s">
        <v>206</v>
      </c>
      <c r="E10" s="159"/>
      <c r="F10" s="42"/>
      <c r="G10" s="42"/>
      <c r="H10" s="42"/>
      <c r="I10" s="43"/>
      <c r="J10" s="159"/>
      <c r="K10" s="42"/>
      <c r="L10" s="42"/>
      <c r="M10" s="42"/>
      <c r="N10" s="43"/>
      <c r="O10" s="159"/>
      <c r="P10" s="42"/>
      <c r="Q10" s="42"/>
      <c r="R10" s="42"/>
      <c r="S10" s="43"/>
      <c r="T10" s="159"/>
      <c r="U10" s="44"/>
      <c r="V10" s="42"/>
      <c r="W10" s="42"/>
      <c r="X10" s="44"/>
      <c r="Y10" s="159"/>
      <c r="Z10" s="42"/>
      <c r="AA10" s="42"/>
      <c r="AB10" s="42"/>
      <c r="AC10" s="45"/>
      <c r="AD10" s="159"/>
      <c r="AE10" s="42"/>
      <c r="AF10" s="42"/>
      <c r="AG10" s="42"/>
      <c r="AH10" s="43"/>
      <c r="AI10" s="159"/>
      <c r="AJ10" s="42"/>
      <c r="AK10" s="42"/>
      <c r="AL10" s="46"/>
      <c r="AM10" s="43"/>
      <c r="AN10" s="159"/>
      <c r="AO10" s="47"/>
      <c r="AP10" s="47"/>
      <c r="AQ10" s="47"/>
      <c r="AR10" s="48"/>
      <c r="AS10" s="159"/>
      <c r="AT10" s="47"/>
      <c r="AU10" s="47"/>
      <c r="AV10" s="47"/>
      <c r="AW10" s="48"/>
      <c r="AX10" s="159"/>
      <c r="AY10" s="47"/>
      <c r="AZ10" s="47"/>
      <c r="BA10" s="47"/>
      <c r="BB10" s="48"/>
      <c r="BC10" s="159"/>
      <c r="BD10" s="47"/>
      <c r="BE10" s="47"/>
      <c r="BF10" s="47"/>
      <c r="BG10" s="48"/>
      <c r="BH10" s="159"/>
      <c r="BI10" s="47"/>
      <c r="BJ10" s="47"/>
      <c r="BK10" s="47"/>
      <c r="BL10" s="48"/>
      <c r="BM10" s="159"/>
      <c r="BN10" s="47"/>
      <c r="BO10" s="47"/>
      <c r="BP10" s="47"/>
      <c r="BQ10" s="48"/>
      <c r="BR10" s="159"/>
      <c r="BS10" s="47"/>
      <c r="BT10" s="47"/>
      <c r="BU10" s="47"/>
      <c r="BV10" s="48"/>
      <c r="BW10" s="159"/>
      <c r="BX10" s="47"/>
      <c r="BY10" s="47"/>
      <c r="BZ10" s="47"/>
      <c r="CA10" s="48"/>
      <c r="CB10" s="41"/>
      <c r="CC10" s="49"/>
      <c r="CD10" s="49"/>
      <c r="CE10" s="49"/>
      <c r="CF10" s="50"/>
      <c r="CG10" s="41"/>
      <c r="CH10" s="49"/>
      <c r="CI10" s="49"/>
      <c r="CJ10" s="49"/>
      <c r="CK10" s="50"/>
      <c r="CL10" s="159"/>
      <c r="CM10" s="47"/>
      <c r="CN10" s="47"/>
      <c r="CO10" s="47"/>
      <c r="CP10" s="48"/>
      <c r="CQ10" s="159"/>
      <c r="CR10" s="47"/>
      <c r="CS10" s="47"/>
      <c r="CT10" s="47"/>
      <c r="CU10" s="48"/>
      <c r="CV10" s="159"/>
      <c r="CW10" s="47"/>
      <c r="CX10" s="47"/>
      <c r="CY10" s="47"/>
      <c r="CZ10" s="48"/>
      <c r="DA10" s="159"/>
      <c r="DB10" s="47"/>
      <c r="DC10" s="47"/>
      <c r="DD10" s="47"/>
      <c r="DE10" s="48"/>
      <c r="DF10" s="159"/>
      <c r="DG10" s="47"/>
      <c r="DH10" s="47"/>
      <c r="DI10" s="47"/>
      <c r="DJ10" s="48"/>
      <c r="DK10" s="159"/>
      <c r="DL10" s="47"/>
      <c r="DM10" s="47"/>
      <c r="DN10" s="47"/>
      <c r="DO10" s="48"/>
      <c r="DP10" s="195"/>
      <c r="DQ10" s="198"/>
      <c r="DR10" s="198"/>
      <c r="DS10" s="198"/>
      <c r="DT10" s="199"/>
      <c r="DU10" s="195"/>
      <c r="DV10" s="198"/>
      <c r="DW10" s="198"/>
      <c r="DX10" s="198"/>
      <c r="DY10" s="199"/>
      <c r="DZ10" s="195"/>
      <c r="EA10" s="198"/>
      <c r="EB10" s="198"/>
      <c r="EC10" s="198"/>
      <c r="ED10" s="199"/>
      <c r="EE10" s="195"/>
      <c r="EF10" s="198"/>
      <c r="EG10" s="198"/>
      <c r="EH10" s="198"/>
      <c r="EI10" s="199"/>
      <c r="EJ10" s="195"/>
      <c r="EK10" s="198"/>
      <c r="EL10" s="198"/>
      <c r="EM10" s="198"/>
      <c r="EN10" s="199"/>
      <c r="EO10" s="195"/>
      <c r="EP10" s="198"/>
      <c r="EQ10" s="198"/>
      <c r="ER10" s="198"/>
      <c r="ES10" s="199"/>
      <c r="ET10" s="195"/>
      <c r="EU10" s="198"/>
      <c r="EV10" s="198"/>
      <c r="EW10" s="198"/>
      <c r="EX10" s="199"/>
    </row>
    <row r="11" spans="1:154" s="66" customFormat="1" ht="12.75">
      <c r="A11" s="54"/>
      <c r="B11" s="51" t="s">
        <v>13</v>
      </c>
      <c r="C11" s="52" t="s">
        <v>27</v>
      </c>
      <c r="D11" s="53" t="s">
        <v>206</v>
      </c>
      <c r="E11" s="158"/>
      <c r="F11" s="57"/>
      <c r="G11" s="57"/>
      <c r="H11" s="57">
        <v>35038.763</v>
      </c>
      <c r="I11" s="59"/>
      <c r="J11" s="158"/>
      <c r="K11" s="57"/>
      <c r="L11" s="57"/>
      <c r="M11" s="57">
        <v>31885.051</v>
      </c>
      <c r="N11" s="59"/>
      <c r="O11" s="158"/>
      <c r="P11" s="57"/>
      <c r="Q11" s="57"/>
      <c r="R11" s="57">
        <v>34539.708</v>
      </c>
      <c r="S11" s="59"/>
      <c r="T11" s="158"/>
      <c r="U11" s="55"/>
      <c r="V11" s="55">
        <f>Q11+L11+G11</f>
        <v>0</v>
      </c>
      <c r="W11" s="55">
        <f>R11+M11+H11</f>
        <v>101463.522</v>
      </c>
      <c r="X11" s="56"/>
      <c r="Y11" s="158"/>
      <c r="Z11" s="57"/>
      <c r="AA11" s="57"/>
      <c r="AB11" s="57">
        <v>31632.014</v>
      </c>
      <c r="AC11" s="58"/>
      <c r="AD11" s="158"/>
      <c r="AE11" s="57"/>
      <c r="AF11" s="57"/>
      <c r="AG11" s="57">
        <v>30620.596</v>
      </c>
      <c r="AH11" s="59"/>
      <c r="AI11" s="158"/>
      <c r="AJ11" s="57"/>
      <c r="AK11" s="57"/>
      <c r="AL11" s="79">
        <v>29333.06</v>
      </c>
      <c r="AM11" s="59"/>
      <c r="AN11" s="158"/>
      <c r="AO11" s="62"/>
      <c r="AP11" s="62">
        <f>AK11+AF11+AA11</f>
        <v>0</v>
      </c>
      <c r="AQ11" s="62">
        <f>AL11+AG11+AB11</f>
        <v>91585.67</v>
      </c>
      <c r="AR11" s="63"/>
      <c r="AS11" s="158"/>
      <c r="AT11" s="62"/>
      <c r="AU11" s="62"/>
      <c r="AV11" s="62">
        <v>31671.371</v>
      </c>
      <c r="AW11" s="63"/>
      <c r="AX11" s="158"/>
      <c r="AY11" s="62"/>
      <c r="AZ11" s="62"/>
      <c r="BA11" s="109">
        <v>28158.898</v>
      </c>
      <c r="BB11" s="63"/>
      <c r="BC11" s="158"/>
      <c r="BD11" s="62"/>
      <c r="BE11" s="62"/>
      <c r="BF11" s="109">
        <v>28878.586</v>
      </c>
      <c r="BG11" s="63"/>
      <c r="BH11" s="158"/>
      <c r="BI11" s="62"/>
      <c r="BJ11" s="62"/>
      <c r="BK11" s="109">
        <v>33991.049</v>
      </c>
      <c r="BL11" s="63"/>
      <c r="BM11" s="158"/>
      <c r="BN11" s="62"/>
      <c r="BO11" s="62"/>
      <c r="BP11" s="109">
        <v>33377.999</v>
      </c>
      <c r="BQ11" s="63"/>
      <c r="BR11" s="158"/>
      <c r="BS11" s="62"/>
      <c r="BT11" s="62"/>
      <c r="BU11" s="109">
        <v>36025.222</v>
      </c>
      <c r="BV11" s="63"/>
      <c r="BW11" s="158"/>
      <c r="BX11" s="62"/>
      <c r="BY11" s="109"/>
      <c r="BZ11" s="109">
        <f>BU11+BP11+BK11+BF11+BA11+AV11+AL11+AG11+AB11+R11+M11+H11</f>
        <v>385152.3169999999</v>
      </c>
      <c r="CA11" s="63"/>
      <c r="CB11" s="54"/>
      <c r="CC11" s="60"/>
      <c r="CD11" s="65"/>
      <c r="CE11" s="65"/>
      <c r="CF11" s="61"/>
      <c r="CG11" s="54"/>
      <c r="CH11" s="60"/>
      <c r="CI11" s="65"/>
      <c r="CJ11" s="65"/>
      <c r="CK11" s="61"/>
      <c r="CL11" s="158"/>
      <c r="CM11" s="62"/>
      <c r="CN11" s="109"/>
      <c r="CO11" s="109">
        <v>62.192705</v>
      </c>
      <c r="CP11" s="63"/>
      <c r="CQ11" s="158"/>
      <c r="CR11" s="62"/>
      <c r="CS11" s="109"/>
      <c r="CT11" s="200">
        <v>60.691722</v>
      </c>
      <c r="CU11" s="63"/>
      <c r="CV11" s="158"/>
      <c r="CW11" s="62"/>
      <c r="CX11" s="109"/>
      <c r="CY11" s="200">
        <v>60.918008</v>
      </c>
      <c r="CZ11" s="63"/>
      <c r="DA11" s="158"/>
      <c r="DB11" s="62"/>
      <c r="DC11" s="109"/>
      <c r="DD11" s="109">
        <v>58.5016</v>
      </c>
      <c r="DE11" s="63"/>
      <c r="DF11" s="158"/>
      <c r="DG11" s="229"/>
      <c r="DH11" s="229"/>
      <c r="DI11" s="229">
        <v>54.9645</v>
      </c>
      <c r="DJ11" s="230"/>
      <c r="DK11" s="158"/>
      <c r="DL11" s="62"/>
      <c r="DM11" s="109"/>
      <c r="DN11" s="229">
        <v>55.4923</v>
      </c>
      <c r="DO11" s="63"/>
      <c r="DP11" s="195"/>
      <c r="DQ11" s="200"/>
      <c r="DR11" s="200"/>
      <c r="DS11" s="200">
        <v>56.487132</v>
      </c>
      <c r="DT11" s="201"/>
      <c r="DU11" s="195"/>
      <c r="DV11" s="200"/>
      <c r="DW11" s="200"/>
      <c r="DX11" s="200">
        <v>54.28777</v>
      </c>
      <c r="DY11" s="201"/>
      <c r="DZ11" s="195"/>
      <c r="EA11" s="200"/>
      <c r="EB11" s="200"/>
      <c r="EC11" s="200">
        <v>56.10146</v>
      </c>
      <c r="ED11" s="201"/>
      <c r="EE11" s="195"/>
      <c r="EF11" s="200"/>
      <c r="EG11" s="200"/>
      <c r="EH11" s="200">
        <v>46.139255</v>
      </c>
      <c r="EI11" s="201"/>
      <c r="EJ11" s="195"/>
      <c r="EK11" s="200"/>
      <c r="EL11" s="200"/>
      <c r="EM11" s="200">
        <v>48.057101</v>
      </c>
      <c r="EN11" s="201"/>
      <c r="EO11" s="195"/>
      <c r="EP11" s="200"/>
      <c r="EQ11" s="200"/>
      <c r="ER11" s="200">
        <v>50.944851</v>
      </c>
      <c r="ES11" s="201"/>
      <c r="ET11" s="195"/>
      <c r="EU11" s="200"/>
      <c r="EV11" s="200"/>
      <c r="EW11" s="200">
        <v>55.398199</v>
      </c>
      <c r="EX11" s="201"/>
    </row>
    <row r="12" spans="1:154" ht="12.75">
      <c r="A12" s="38"/>
      <c r="B12" s="28" t="s">
        <v>14</v>
      </c>
      <c r="C12" s="29" t="s">
        <v>28</v>
      </c>
      <c r="D12" s="30" t="s">
        <v>206</v>
      </c>
      <c r="E12" s="158"/>
      <c r="F12" s="57"/>
      <c r="G12" s="57"/>
      <c r="H12" s="57"/>
      <c r="I12" s="59"/>
      <c r="J12" s="158"/>
      <c r="K12" s="57"/>
      <c r="L12" s="57"/>
      <c r="M12" s="57"/>
      <c r="N12" s="59"/>
      <c r="O12" s="158"/>
      <c r="P12" s="57"/>
      <c r="Q12" s="57"/>
      <c r="R12" s="57"/>
      <c r="S12" s="59"/>
      <c r="T12" s="158"/>
      <c r="U12" s="56"/>
      <c r="V12" s="57"/>
      <c r="W12" s="57"/>
      <c r="X12" s="56"/>
      <c r="Y12" s="158"/>
      <c r="Z12" s="57"/>
      <c r="AA12" s="57"/>
      <c r="AB12" s="57"/>
      <c r="AC12" s="58"/>
      <c r="AD12" s="158"/>
      <c r="AE12" s="57"/>
      <c r="AF12" s="57"/>
      <c r="AG12" s="57"/>
      <c r="AH12" s="59"/>
      <c r="AI12" s="158"/>
      <c r="AJ12" s="57"/>
      <c r="AK12" s="57"/>
      <c r="AL12" s="57"/>
      <c r="AM12" s="59"/>
      <c r="AN12" s="158"/>
      <c r="AO12" s="62"/>
      <c r="AP12" s="62"/>
      <c r="AQ12" s="62"/>
      <c r="AR12" s="63"/>
      <c r="AS12" s="158"/>
      <c r="AT12" s="62"/>
      <c r="AU12" s="62"/>
      <c r="AV12" s="62"/>
      <c r="AW12" s="63"/>
      <c r="AX12" s="158"/>
      <c r="AY12" s="62"/>
      <c r="AZ12" s="62"/>
      <c r="BA12" s="62"/>
      <c r="BB12" s="63"/>
      <c r="BC12" s="158"/>
      <c r="BD12" s="62"/>
      <c r="BE12" s="62"/>
      <c r="BF12" s="62"/>
      <c r="BG12" s="63"/>
      <c r="BH12" s="158"/>
      <c r="BI12" s="62"/>
      <c r="BJ12" s="62"/>
      <c r="BK12" s="62"/>
      <c r="BL12" s="63"/>
      <c r="BM12" s="158"/>
      <c r="BN12" s="62"/>
      <c r="BO12" s="62"/>
      <c r="BP12" s="62"/>
      <c r="BQ12" s="63"/>
      <c r="BR12" s="158"/>
      <c r="BS12" s="62"/>
      <c r="BT12" s="62"/>
      <c r="BU12" s="62"/>
      <c r="BV12" s="63"/>
      <c r="BW12" s="158"/>
      <c r="BX12" s="62"/>
      <c r="BY12" s="62"/>
      <c r="BZ12" s="62"/>
      <c r="CA12" s="63"/>
      <c r="CB12" s="38"/>
      <c r="CC12" s="60"/>
      <c r="CD12" s="60"/>
      <c r="CE12" s="60"/>
      <c r="CF12" s="61"/>
      <c r="CG12" s="38"/>
      <c r="CH12" s="60"/>
      <c r="CI12" s="60"/>
      <c r="CJ12" s="60"/>
      <c r="CK12" s="61"/>
      <c r="CL12" s="158"/>
      <c r="CM12" s="62"/>
      <c r="CN12" s="62"/>
      <c r="CO12" s="62"/>
      <c r="CP12" s="63"/>
      <c r="CQ12" s="158"/>
      <c r="CR12" s="62"/>
      <c r="CS12" s="62"/>
      <c r="CT12" s="62"/>
      <c r="CU12" s="63"/>
      <c r="CV12" s="158"/>
      <c r="CW12" s="62"/>
      <c r="CX12" s="62"/>
      <c r="CY12" s="62"/>
      <c r="CZ12" s="63"/>
      <c r="DA12" s="158"/>
      <c r="DB12" s="62"/>
      <c r="DC12" s="62"/>
      <c r="DD12" s="62"/>
      <c r="DE12" s="63"/>
      <c r="DF12" s="158"/>
      <c r="DG12" s="229"/>
      <c r="DH12" s="229"/>
      <c r="DI12" s="229"/>
      <c r="DJ12" s="230"/>
      <c r="DK12" s="158"/>
      <c r="DL12" s="62"/>
      <c r="DM12" s="62"/>
      <c r="DN12" s="62"/>
      <c r="DO12" s="63"/>
      <c r="DP12" s="195"/>
      <c r="DQ12" s="200"/>
      <c r="DR12" s="200"/>
      <c r="DS12" s="200"/>
      <c r="DT12" s="201"/>
      <c r="DU12" s="195"/>
      <c r="DV12" s="200"/>
      <c r="DW12" s="200"/>
      <c r="DX12" s="200"/>
      <c r="DY12" s="201"/>
      <c r="DZ12" s="195"/>
      <c r="EA12" s="200"/>
      <c r="EB12" s="200"/>
      <c r="EC12" s="200"/>
      <c r="ED12" s="201"/>
      <c r="EE12" s="195"/>
      <c r="EF12" s="200"/>
      <c r="EG12" s="200"/>
      <c r="EH12" s="200"/>
      <c r="EI12" s="201"/>
      <c r="EJ12" s="195"/>
      <c r="EK12" s="200"/>
      <c r="EL12" s="200"/>
      <c r="EM12" s="200"/>
      <c r="EN12" s="201"/>
      <c r="EO12" s="195"/>
      <c r="EP12" s="200"/>
      <c r="EQ12" s="200"/>
      <c r="ER12" s="200"/>
      <c r="ES12" s="201"/>
      <c r="ET12" s="195"/>
      <c r="EU12" s="200"/>
      <c r="EV12" s="200"/>
      <c r="EW12" s="200"/>
      <c r="EX12" s="201"/>
    </row>
    <row r="13" spans="1:154" s="77" customFormat="1" ht="12">
      <c r="A13" s="73"/>
      <c r="B13" s="51" t="s">
        <v>15</v>
      </c>
      <c r="C13" s="51" t="s">
        <v>29</v>
      </c>
      <c r="D13" s="72" t="s">
        <v>206</v>
      </c>
      <c r="E13" s="160"/>
      <c r="F13" s="74"/>
      <c r="G13" s="74"/>
      <c r="H13" s="74"/>
      <c r="I13" s="156">
        <v>475.03</v>
      </c>
      <c r="J13" s="160"/>
      <c r="K13" s="74"/>
      <c r="L13" s="74"/>
      <c r="M13" s="74"/>
      <c r="N13" s="156">
        <v>443.794</v>
      </c>
      <c r="O13" s="160"/>
      <c r="P13" s="74"/>
      <c r="Q13" s="74"/>
      <c r="R13" s="74"/>
      <c r="S13" s="156">
        <v>476.888</v>
      </c>
      <c r="T13" s="160"/>
      <c r="U13" s="168"/>
      <c r="V13" s="169"/>
      <c r="W13" s="169"/>
      <c r="X13" s="170">
        <f>S13+N13+I13</f>
        <v>1395.712</v>
      </c>
      <c r="Y13" s="160"/>
      <c r="Z13" s="74"/>
      <c r="AA13" s="74"/>
      <c r="AB13" s="74"/>
      <c r="AC13" s="154">
        <v>468.459</v>
      </c>
      <c r="AD13" s="160"/>
      <c r="AE13" s="74"/>
      <c r="AF13" s="74"/>
      <c r="AG13" s="74"/>
      <c r="AH13" s="156">
        <v>391.588</v>
      </c>
      <c r="AI13" s="160"/>
      <c r="AJ13" s="74"/>
      <c r="AK13" s="74"/>
      <c r="AL13" s="74"/>
      <c r="AM13" s="156">
        <v>338.647</v>
      </c>
      <c r="AN13" s="160"/>
      <c r="AO13" s="76"/>
      <c r="AP13" s="76"/>
      <c r="AQ13" s="76"/>
      <c r="AR13" s="109">
        <f>AM13+AH13+AC13</f>
        <v>1198.694</v>
      </c>
      <c r="AS13" s="160"/>
      <c r="AT13" s="76"/>
      <c r="AU13" s="76"/>
      <c r="AV13" s="76"/>
      <c r="AW13" s="155">
        <v>374.449</v>
      </c>
      <c r="AX13" s="160"/>
      <c r="AY13" s="76"/>
      <c r="AZ13" s="76"/>
      <c r="BA13" s="76"/>
      <c r="BB13" s="155">
        <v>425.964</v>
      </c>
      <c r="BC13" s="160"/>
      <c r="BD13" s="76"/>
      <c r="BE13" s="76"/>
      <c r="BF13" s="76"/>
      <c r="BG13" s="155">
        <v>419.847</v>
      </c>
      <c r="BH13" s="160"/>
      <c r="BI13" s="76"/>
      <c r="BJ13" s="76"/>
      <c r="BK13" s="76"/>
      <c r="BL13" s="155">
        <v>409.48</v>
      </c>
      <c r="BM13" s="160"/>
      <c r="BN13" s="76"/>
      <c r="BO13" s="76"/>
      <c r="BP13" s="76"/>
      <c r="BQ13" s="155">
        <v>415.913</v>
      </c>
      <c r="BR13" s="160"/>
      <c r="BS13" s="76"/>
      <c r="BT13" s="76"/>
      <c r="BU13" s="76"/>
      <c r="BV13" s="155">
        <v>450.053</v>
      </c>
      <c r="BW13" s="160"/>
      <c r="BX13" s="76"/>
      <c r="BY13" s="76"/>
      <c r="BZ13" s="76"/>
      <c r="CA13" s="109">
        <f>BV13+BQ13+BL13+BG13+BB13+AW13+AM13+AH13+AC13+S13+N13+I13</f>
        <v>5090.112</v>
      </c>
      <c r="CB13" s="73"/>
      <c r="CC13" s="75"/>
      <c r="CD13" s="75"/>
      <c r="CE13" s="75"/>
      <c r="CF13" s="64"/>
      <c r="CG13" s="73"/>
      <c r="CH13" s="75"/>
      <c r="CI13" s="75"/>
      <c r="CJ13" s="75"/>
      <c r="CK13" s="64"/>
      <c r="CL13" s="160"/>
      <c r="CM13" s="76"/>
      <c r="CN13" s="76"/>
      <c r="CO13" s="76"/>
      <c r="CP13" s="200">
        <v>0.501719</v>
      </c>
      <c r="CQ13" s="160"/>
      <c r="CR13" s="76"/>
      <c r="CS13" s="76"/>
      <c r="CT13" s="76"/>
      <c r="CU13" s="200">
        <v>0.511374</v>
      </c>
      <c r="CV13" s="160"/>
      <c r="CW13" s="76"/>
      <c r="CX13" s="76"/>
      <c r="CY13" s="76"/>
      <c r="CZ13" s="200">
        <v>0.511471</v>
      </c>
      <c r="DA13" s="160"/>
      <c r="DB13" s="76"/>
      <c r="DC13" s="76"/>
      <c r="DD13" s="76"/>
      <c r="DE13" s="109">
        <v>0.512</v>
      </c>
      <c r="DF13" s="160"/>
      <c r="DG13" s="231"/>
      <c r="DH13" s="231"/>
      <c r="DI13" s="231"/>
      <c r="DJ13" s="229">
        <v>0.5137</v>
      </c>
      <c r="DK13" s="160"/>
      <c r="DL13" s="76"/>
      <c r="DM13" s="76"/>
      <c r="DN13" s="76"/>
      <c r="DO13" s="229">
        <v>0.5129</v>
      </c>
      <c r="DP13" s="202"/>
      <c r="DQ13" s="203"/>
      <c r="DR13" s="203"/>
      <c r="DS13" s="203"/>
      <c r="DT13" s="200">
        <v>0.512331</v>
      </c>
      <c r="DU13" s="202"/>
      <c r="DV13" s="203"/>
      <c r="DW13" s="203"/>
      <c r="DX13" s="203"/>
      <c r="DY13" s="200">
        <v>0.504227</v>
      </c>
      <c r="DZ13" s="202"/>
      <c r="EA13" s="203"/>
      <c r="EB13" s="203"/>
      <c r="EC13" s="203"/>
      <c r="ED13" s="200">
        <v>0.503996</v>
      </c>
      <c r="EE13" s="202"/>
      <c r="EF13" s="203"/>
      <c r="EG13" s="203"/>
      <c r="EH13" s="203"/>
      <c r="EI13" s="200">
        <v>0.506401</v>
      </c>
      <c r="EJ13" s="202"/>
      <c r="EK13" s="203"/>
      <c r="EL13" s="203"/>
      <c r="EM13" s="203"/>
      <c r="EN13" s="200">
        <v>0.505961</v>
      </c>
      <c r="EO13" s="202"/>
      <c r="EP13" s="203"/>
      <c r="EQ13" s="203"/>
      <c r="ER13" s="203"/>
      <c r="ES13" s="200">
        <v>0.50503</v>
      </c>
      <c r="ET13" s="202"/>
      <c r="EU13" s="203"/>
      <c r="EV13" s="203"/>
      <c r="EW13" s="203"/>
      <c r="EX13" s="200">
        <v>0.508432</v>
      </c>
    </row>
    <row r="14" spans="1:154" ht="12.75">
      <c r="A14" s="38" t="s">
        <v>30</v>
      </c>
      <c r="B14" s="28" t="s">
        <v>31</v>
      </c>
      <c r="C14" s="29" t="s">
        <v>32</v>
      </c>
      <c r="D14" s="30" t="s">
        <v>206</v>
      </c>
      <c r="E14" s="157">
        <f>SUM(F14:I14)</f>
        <v>0</v>
      </c>
      <c r="F14" s="57"/>
      <c r="G14" s="57"/>
      <c r="H14" s="57"/>
      <c r="I14" s="59"/>
      <c r="J14" s="157">
        <f>SUM(K14:N14)</f>
        <v>0</v>
      </c>
      <c r="K14" s="67"/>
      <c r="L14" s="67"/>
      <c r="M14" s="67"/>
      <c r="N14" s="68"/>
      <c r="O14" s="157">
        <f>SUM(P14:S14)</f>
        <v>0</v>
      </c>
      <c r="P14" s="67"/>
      <c r="Q14" s="67"/>
      <c r="R14" s="67"/>
      <c r="S14" s="68"/>
      <c r="T14" s="157">
        <f>SUM(U14:X14)</f>
        <v>0</v>
      </c>
      <c r="U14" s="56"/>
      <c r="V14" s="57"/>
      <c r="W14" s="57"/>
      <c r="X14" s="56"/>
      <c r="Y14" s="157">
        <f>SUM(Z14:AC14)</f>
        <v>0</v>
      </c>
      <c r="Z14" s="57"/>
      <c r="AA14" s="57"/>
      <c r="AB14" s="57"/>
      <c r="AC14" s="58"/>
      <c r="AD14" s="157">
        <f>SUM(AE14:AH14)</f>
        <v>0</v>
      </c>
      <c r="AE14" s="57"/>
      <c r="AF14" s="57"/>
      <c r="AG14" s="57"/>
      <c r="AH14" s="59"/>
      <c r="AI14" s="157">
        <f>SUM(AJ14:AM14)</f>
        <v>0</v>
      </c>
      <c r="AJ14" s="57"/>
      <c r="AK14" s="57"/>
      <c r="AL14" s="57"/>
      <c r="AM14" s="59"/>
      <c r="AN14" s="157"/>
      <c r="AO14" s="70"/>
      <c r="AP14" s="70"/>
      <c r="AQ14" s="70"/>
      <c r="AR14" s="71"/>
      <c r="AS14" s="157">
        <f>SUM(AT14:AW14)</f>
        <v>0</v>
      </c>
      <c r="AT14" s="70"/>
      <c r="AU14" s="70"/>
      <c r="AV14" s="70"/>
      <c r="AW14" s="71"/>
      <c r="AX14" s="157">
        <f>SUM(AY14:BB14)</f>
        <v>0</v>
      </c>
      <c r="AY14" s="62"/>
      <c r="AZ14" s="62"/>
      <c r="BA14" s="62"/>
      <c r="BB14" s="63"/>
      <c r="BC14" s="157">
        <f>SUM(BD14:BG14)</f>
        <v>0</v>
      </c>
      <c r="BD14" s="70"/>
      <c r="BE14" s="70"/>
      <c r="BF14" s="70"/>
      <c r="BG14" s="71"/>
      <c r="BH14" s="157">
        <f>SUM(BI14:BL14)</f>
        <v>0</v>
      </c>
      <c r="BI14" s="62"/>
      <c r="BJ14" s="62"/>
      <c r="BK14" s="62"/>
      <c r="BL14" s="63"/>
      <c r="BM14" s="157">
        <f>SUM(BN14:BQ14)</f>
        <v>0</v>
      </c>
      <c r="BN14" s="62"/>
      <c r="BO14" s="62"/>
      <c r="BP14" s="62"/>
      <c r="BQ14" s="63"/>
      <c r="BR14" s="157">
        <f>SUM(BS14:BV14)</f>
        <v>0</v>
      </c>
      <c r="BS14" s="62"/>
      <c r="BT14" s="62"/>
      <c r="BU14" s="62"/>
      <c r="BV14" s="63"/>
      <c r="BW14" s="157">
        <f>SUM(BX14:CA14)</f>
        <v>0</v>
      </c>
      <c r="BX14" s="62"/>
      <c r="BY14" s="62"/>
      <c r="BZ14" s="62"/>
      <c r="CA14" s="63"/>
      <c r="CB14" s="31"/>
      <c r="CC14" s="60"/>
      <c r="CD14" s="60"/>
      <c r="CE14" s="60"/>
      <c r="CF14" s="61"/>
      <c r="CG14" s="31"/>
      <c r="CH14" s="60"/>
      <c r="CI14" s="60"/>
      <c r="CJ14" s="60"/>
      <c r="CK14" s="61"/>
      <c r="CL14" s="157">
        <f>SUM(CM14:CP14)</f>
        <v>0</v>
      </c>
      <c r="CM14" s="62"/>
      <c r="CN14" s="62"/>
      <c r="CO14" s="62"/>
      <c r="CP14" s="63"/>
      <c r="CQ14" s="157">
        <f>SUM(CR14:CU14)</f>
        <v>0</v>
      </c>
      <c r="CR14" s="62"/>
      <c r="CS14" s="62"/>
      <c r="CT14" s="62"/>
      <c r="CU14" s="63"/>
      <c r="CV14" s="157">
        <f>SUM(CW14:CZ14)</f>
        <v>0</v>
      </c>
      <c r="CW14" s="62"/>
      <c r="CX14" s="62"/>
      <c r="CY14" s="62"/>
      <c r="CZ14" s="63"/>
      <c r="DA14" s="157">
        <f>SUM(DB14:DE14)</f>
        <v>0</v>
      </c>
      <c r="DB14" s="62"/>
      <c r="DC14" s="62"/>
      <c r="DD14" s="62"/>
      <c r="DE14" s="63"/>
      <c r="DF14" s="157">
        <f>SUM(DG14:DJ14)</f>
        <v>0</v>
      </c>
      <c r="DG14" s="229"/>
      <c r="DH14" s="229"/>
      <c r="DI14" s="229"/>
      <c r="DJ14" s="230"/>
      <c r="DK14" s="157">
        <f>SUM(DL14:DO14)</f>
        <v>0</v>
      </c>
      <c r="DL14" s="62"/>
      <c r="DM14" s="62"/>
      <c r="DN14" s="62"/>
      <c r="DO14" s="63"/>
      <c r="DP14" s="192"/>
      <c r="DQ14" s="200"/>
      <c r="DR14" s="200"/>
      <c r="DS14" s="200"/>
      <c r="DT14" s="201"/>
      <c r="DU14" s="192"/>
      <c r="DV14" s="200"/>
      <c r="DW14" s="200"/>
      <c r="DX14" s="200"/>
      <c r="DY14" s="201"/>
      <c r="DZ14" s="192"/>
      <c r="EA14" s="200"/>
      <c r="EB14" s="200"/>
      <c r="EC14" s="200"/>
      <c r="ED14" s="201"/>
      <c r="EE14" s="192"/>
      <c r="EF14" s="200"/>
      <c r="EG14" s="200"/>
      <c r="EH14" s="200"/>
      <c r="EI14" s="201"/>
      <c r="EJ14" s="192"/>
      <c r="EK14" s="200"/>
      <c r="EL14" s="200"/>
      <c r="EM14" s="200"/>
      <c r="EN14" s="201"/>
      <c r="EO14" s="192"/>
      <c r="EP14" s="200"/>
      <c r="EQ14" s="200"/>
      <c r="ER14" s="200"/>
      <c r="ES14" s="201"/>
      <c r="ET14" s="192"/>
      <c r="EU14" s="200"/>
      <c r="EV14" s="200"/>
      <c r="EW14" s="200"/>
      <c r="EX14" s="201"/>
    </row>
    <row r="15" spans="1:154" ht="22.5">
      <c r="A15" s="38" t="s">
        <v>33</v>
      </c>
      <c r="B15" s="28" t="s">
        <v>34</v>
      </c>
      <c r="C15" s="29" t="s">
        <v>35</v>
      </c>
      <c r="D15" s="30" t="s">
        <v>206</v>
      </c>
      <c r="E15" s="157">
        <f>SUM(F15:I15)</f>
        <v>0</v>
      </c>
      <c r="F15" s="57"/>
      <c r="G15" s="57"/>
      <c r="H15" s="57"/>
      <c r="I15" s="59"/>
      <c r="J15" s="157">
        <f>SUM(K15:N15)</f>
        <v>0</v>
      </c>
      <c r="K15" s="67"/>
      <c r="L15" s="67"/>
      <c r="M15" s="67"/>
      <c r="N15" s="68"/>
      <c r="O15" s="157">
        <f>SUM(P15:S15)</f>
        <v>0</v>
      </c>
      <c r="P15" s="67"/>
      <c r="Q15" s="67"/>
      <c r="R15" s="67"/>
      <c r="S15" s="68"/>
      <c r="T15" s="157">
        <f>SUM(U15:X15)</f>
        <v>0</v>
      </c>
      <c r="U15" s="69"/>
      <c r="V15" s="67"/>
      <c r="W15" s="67"/>
      <c r="X15" s="69"/>
      <c r="Y15" s="157">
        <f>SUM(Z15:AC15)</f>
        <v>0</v>
      </c>
      <c r="Z15" s="57"/>
      <c r="AA15" s="57"/>
      <c r="AB15" s="57"/>
      <c r="AC15" s="58"/>
      <c r="AD15" s="157">
        <f>SUM(AE15:AH15)</f>
        <v>0</v>
      </c>
      <c r="AE15" s="57"/>
      <c r="AF15" s="57"/>
      <c r="AG15" s="57"/>
      <c r="AH15" s="59"/>
      <c r="AI15" s="157">
        <f>SUM(AJ15:AM15)</f>
        <v>0</v>
      </c>
      <c r="AJ15" s="67"/>
      <c r="AK15" s="67"/>
      <c r="AL15" s="67"/>
      <c r="AM15" s="68"/>
      <c r="AN15" s="157"/>
      <c r="AO15" s="70"/>
      <c r="AP15" s="70"/>
      <c r="AQ15" s="70"/>
      <c r="AR15" s="71"/>
      <c r="AS15" s="157">
        <f>SUM(AT15:AW15)</f>
        <v>0</v>
      </c>
      <c r="AT15" s="70"/>
      <c r="AU15" s="70"/>
      <c r="AV15" s="70"/>
      <c r="AW15" s="71"/>
      <c r="AX15" s="157">
        <f>SUM(AY15:BB15)</f>
        <v>0</v>
      </c>
      <c r="AY15" s="70"/>
      <c r="AZ15" s="70"/>
      <c r="BA15" s="70"/>
      <c r="BB15" s="71"/>
      <c r="BC15" s="157">
        <f>SUM(BD15:BG15)</f>
        <v>0</v>
      </c>
      <c r="BD15" s="70"/>
      <c r="BE15" s="70"/>
      <c r="BF15" s="70"/>
      <c r="BG15" s="71"/>
      <c r="BH15" s="157">
        <f>SUM(BI15:BL15)</f>
        <v>0</v>
      </c>
      <c r="BI15" s="70"/>
      <c r="BJ15" s="70"/>
      <c r="BK15" s="70"/>
      <c r="BL15" s="71"/>
      <c r="BM15" s="157">
        <f>SUM(BN15:BQ15)</f>
        <v>0</v>
      </c>
      <c r="BN15" s="70"/>
      <c r="BO15" s="70"/>
      <c r="BP15" s="70"/>
      <c r="BQ15" s="71"/>
      <c r="BR15" s="157">
        <f>SUM(BS15:BV15)</f>
        <v>0</v>
      </c>
      <c r="BS15" s="62"/>
      <c r="BT15" s="62"/>
      <c r="BU15" s="62"/>
      <c r="BV15" s="63"/>
      <c r="BW15" s="157">
        <f>SUM(BX15:CA15)</f>
        <v>0</v>
      </c>
      <c r="BX15" s="62"/>
      <c r="BY15" s="62"/>
      <c r="BZ15" s="62"/>
      <c r="CA15" s="63"/>
      <c r="CB15" s="31"/>
      <c r="CC15" s="60"/>
      <c r="CD15" s="60"/>
      <c r="CE15" s="60"/>
      <c r="CF15" s="61"/>
      <c r="CG15" s="31"/>
      <c r="CH15" s="60"/>
      <c r="CI15" s="60"/>
      <c r="CJ15" s="60"/>
      <c r="CK15" s="61"/>
      <c r="CL15" s="157">
        <f>SUM(CM15:CP15)</f>
        <v>0</v>
      </c>
      <c r="CM15" s="62"/>
      <c r="CN15" s="62"/>
      <c r="CO15" s="62"/>
      <c r="CP15" s="63"/>
      <c r="CQ15" s="157">
        <f>SUM(CR15:CU15)</f>
        <v>0</v>
      </c>
      <c r="CR15" s="62"/>
      <c r="CS15" s="62"/>
      <c r="CT15" s="62"/>
      <c r="CU15" s="63"/>
      <c r="CV15" s="157">
        <f>SUM(CW15:CZ15)</f>
        <v>0</v>
      </c>
      <c r="CW15" s="62"/>
      <c r="CX15" s="62"/>
      <c r="CY15" s="62"/>
      <c r="CZ15" s="63"/>
      <c r="DA15" s="157">
        <f>SUM(DB15:DE15)</f>
        <v>0</v>
      </c>
      <c r="DB15" s="62"/>
      <c r="DC15" s="62"/>
      <c r="DD15" s="62"/>
      <c r="DE15" s="63"/>
      <c r="DF15" s="157">
        <f>SUM(DG15:DJ15)</f>
        <v>0</v>
      </c>
      <c r="DG15" s="229"/>
      <c r="DH15" s="229"/>
      <c r="DI15" s="229"/>
      <c r="DJ15" s="230"/>
      <c r="DK15" s="157">
        <f>SUM(DL15:DO15)</f>
        <v>0</v>
      </c>
      <c r="DL15" s="62"/>
      <c r="DM15" s="62"/>
      <c r="DN15" s="62"/>
      <c r="DO15" s="63"/>
      <c r="DP15" s="192"/>
      <c r="DQ15" s="200"/>
      <c r="DR15" s="200"/>
      <c r="DS15" s="200"/>
      <c r="DT15" s="201"/>
      <c r="DU15" s="192"/>
      <c r="DV15" s="200"/>
      <c r="DW15" s="200"/>
      <c r="DX15" s="200"/>
      <c r="DY15" s="201"/>
      <c r="DZ15" s="192"/>
      <c r="EA15" s="200"/>
      <c r="EB15" s="200"/>
      <c r="EC15" s="200"/>
      <c r="ED15" s="201"/>
      <c r="EE15" s="192"/>
      <c r="EF15" s="200"/>
      <c r="EG15" s="200"/>
      <c r="EH15" s="200"/>
      <c r="EI15" s="201"/>
      <c r="EJ15" s="192"/>
      <c r="EK15" s="200"/>
      <c r="EL15" s="200"/>
      <c r="EM15" s="200"/>
      <c r="EN15" s="201"/>
      <c r="EO15" s="192"/>
      <c r="EP15" s="200"/>
      <c r="EQ15" s="200"/>
      <c r="ER15" s="200"/>
      <c r="ES15" s="201"/>
      <c r="ET15" s="192"/>
      <c r="EU15" s="200"/>
      <c r="EV15" s="200"/>
      <c r="EW15" s="200"/>
      <c r="EX15" s="201"/>
    </row>
    <row r="16" spans="1:154" s="179" customFormat="1" ht="22.5">
      <c r="A16" s="173" t="s">
        <v>36</v>
      </c>
      <c r="B16" s="174" t="s">
        <v>37</v>
      </c>
      <c r="C16" s="175" t="s">
        <v>38</v>
      </c>
      <c r="D16" s="176" t="s">
        <v>206</v>
      </c>
      <c r="E16" s="161">
        <f>SUM(F16:I16)</f>
        <v>50947.377</v>
      </c>
      <c r="F16" s="79">
        <v>42906.56</v>
      </c>
      <c r="G16" s="79"/>
      <c r="H16" s="79">
        <v>8021.072</v>
      </c>
      <c r="I16" s="164">
        <v>19.745</v>
      </c>
      <c r="J16" s="161">
        <f>SUM(K16:N16)</f>
        <v>46716.442</v>
      </c>
      <c r="K16" s="81">
        <v>39594.991</v>
      </c>
      <c r="L16" s="81"/>
      <c r="M16" s="81">
        <v>7106.242</v>
      </c>
      <c r="N16" s="82">
        <v>15.209</v>
      </c>
      <c r="O16" s="161">
        <f>SUM(P16:S16)</f>
        <v>50048.559</v>
      </c>
      <c r="P16" s="81">
        <v>42682.546</v>
      </c>
      <c r="Q16" s="81"/>
      <c r="R16" s="81">
        <v>7345.899</v>
      </c>
      <c r="S16" s="82">
        <v>20.114</v>
      </c>
      <c r="T16" s="161">
        <f>SUM(U16:X16)</f>
        <v>147712.378</v>
      </c>
      <c r="U16" s="177">
        <f>P16+K16+F16</f>
        <v>125184.09700000001</v>
      </c>
      <c r="V16" s="177">
        <f aca="true" t="shared" si="11" ref="V16:X17">Q16+L16+G16</f>
        <v>0</v>
      </c>
      <c r="W16" s="177">
        <f t="shared" si="11"/>
        <v>22473.213</v>
      </c>
      <c r="X16" s="177">
        <f t="shared" si="11"/>
        <v>55.068</v>
      </c>
      <c r="Y16" s="161">
        <f>SUM(Z16:AC16)</f>
        <v>46083.58500000001</v>
      </c>
      <c r="Z16" s="79">
        <v>39627.088</v>
      </c>
      <c r="AA16" s="79"/>
      <c r="AB16" s="79">
        <v>6432.998</v>
      </c>
      <c r="AC16" s="80">
        <v>23.499</v>
      </c>
      <c r="AD16" s="161">
        <f>SUM(AE16:AH16)</f>
        <v>44182.40600000001</v>
      </c>
      <c r="AE16" s="81">
        <v>38774.749</v>
      </c>
      <c r="AF16" s="81"/>
      <c r="AG16" s="81">
        <v>5395.319</v>
      </c>
      <c r="AH16" s="82">
        <v>12.338</v>
      </c>
      <c r="AI16" s="161">
        <f>SUM(AJ16:AM16)</f>
        <v>42107.34799999999</v>
      </c>
      <c r="AJ16" s="81">
        <v>37203.393</v>
      </c>
      <c r="AK16" s="81"/>
      <c r="AL16" s="81">
        <v>4886.537</v>
      </c>
      <c r="AM16" s="82">
        <v>17.418</v>
      </c>
      <c r="AN16" s="178">
        <f>AI16+AD16+Y16</f>
        <v>132373.339</v>
      </c>
      <c r="AO16" s="84">
        <f>AJ16+AE16+Z16</f>
        <v>115605.23</v>
      </c>
      <c r="AP16" s="84"/>
      <c r="AQ16" s="84">
        <f>AL16+AG16+AB16</f>
        <v>16714.854</v>
      </c>
      <c r="AR16" s="84">
        <f>AM16+AH16+AC16</f>
        <v>53.254999999999995</v>
      </c>
      <c r="AS16" s="161">
        <f>SUM(AT16:AW16)</f>
        <v>45739.748</v>
      </c>
      <c r="AT16" s="84">
        <v>39915.769</v>
      </c>
      <c r="AU16" s="84"/>
      <c r="AV16" s="84">
        <v>5814.441</v>
      </c>
      <c r="AW16" s="83">
        <v>9.538</v>
      </c>
      <c r="AX16" s="161">
        <f>SUM(AY16:BB16)</f>
        <v>39891.541</v>
      </c>
      <c r="AY16" s="84">
        <v>35110.378</v>
      </c>
      <c r="AZ16" s="84"/>
      <c r="BA16" s="84">
        <v>4766.953</v>
      </c>
      <c r="BB16" s="83">
        <v>14.21</v>
      </c>
      <c r="BC16" s="161">
        <f>SUM(BD16:BG16)</f>
        <v>42641.686</v>
      </c>
      <c r="BD16" s="84">
        <v>36486.318</v>
      </c>
      <c r="BE16" s="84"/>
      <c r="BF16" s="84">
        <v>6139.332</v>
      </c>
      <c r="BG16" s="83">
        <v>16.036</v>
      </c>
      <c r="BH16" s="161">
        <f>SUM(BI16:BL16)</f>
        <v>49191.954000000005</v>
      </c>
      <c r="BI16" s="84">
        <v>42285.675</v>
      </c>
      <c r="BJ16" s="84"/>
      <c r="BK16" s="84">
        <v>6889.432</v>
      </c>
      <c r="BL16" s="83">
        <v>16.847</v>
      </c>
      <c r="BM16" s="161">
        <f>SUM(BN16:BQ16)</f>
        <v>48604.784999999996</v>
      </c>
      <c r="BN16" s="84">
        <v>41717.39</v>
      </c>
      <c r="BO16" s="84"/>
      <c r="BP16" s="84">
        <v>6868.558</v>
      </c>
      <c r="BQ16" s="83">
        <v>18.837</v>
      </c>
      <c r="BR16" s="161">
        <f>SUM(BS16:BV16)</f>
        <v>51960.027</v>
      </c>
      <c r="BS16" s="109">
        <v>44632.13</v>
      </c>
      <c r="BT16" s="109"/>
      <c r="BU16" s="109">
        <v>7308.12</v>
      </c>
      <c r="BV16" s="149">
        <v>19.777</v>
      </c>
      <c r="BW16" s="161">
        <f>SUM(BX16:CA16)</f>
        <v>558115.458</v>
      </c>
      <c r="BX16" s="109">
        <f>BS16+BN16+BI16+BD16+AY16+AT16+AJ16+AE16+Z16+P16+K16+F16</f>
        <v>480936.98699999996</v>
      </c>
      <c r="BY16" s="109"/>
      <c r="BZ16" s="109">
        <f>BU16+BP16+BK16+BF16+BA16+AV16+AL16+AG16+AB16+R16+M16+H16</f>
        <v>76974.903</v>
      </c>
      <c r="CA16" s="149">
        <f>BV16+BQ16+BL16+BG16+BB16+AW16+AM16+AH16+AC16+S16+N16+I16</f>
        <v>203.568</v>
      </c>
      <c r="CB16" s="85"/>
      <c r="CC16" s="65"/>
      <c r="CD16" s="65"/>
      <c r="CE16" s="65"/>
      <c r="CF16" s="65"/>
      <c r="CG16" s="85"/>
      <c r="CH16" s="65"/>
      <c r="CI16" s="65"/>
      <c r="CJ16" s="65"/>
      <c r="CK16" s="65"/>
      <c r="CL16" s="161">
        <f>SUM(CM16:CP16)</f>
        <v>95.21796</v>
      </c>
      <c r="CM16" s="200">
        <v>81.563705</v>
      </c>
      <c r="CN16" s="109"/>
      <c r="CO16" s="200">
        <v>13.62569</v>
      </c>
      <c r="CP16" s="201">
        <v>0.028565</v>
      </c>
      <c r="CQ16" s="225">
        <f>SUM(CR16:CU16)</f>
        <v>94.13136000000002</v>
      </c>
      <c r="CR16" s="200">
        <v>80.058722</v>
      </c>
      <c r="CS16" s="109"/>
      <c r="CT16" s="200">
        <v>14.053812</v>
      </c>
      <c r="CU16" s="201">
        <v>0.018826</v>
      </c>
      <c r="CV16" s="192">
        <f>SUM(CW16:CZ16)</f>
        <v>93.64199199999999</v>
      </c>
      <c r="CW16" s="200">
        <v>80.298008</v>
      </c>
      <c r="CX16" s="109"/>
      <c r="CY16" s="200">
        <v>13.325255</v>
      </c>
      <c r="CZ16" s="201">
        <v>0.018729</v>
      </c>
      <c r="DA16" s="161">
        <f>SUM(DB16:DE16)</f>
        <v>90.865176</v>
      </c>
      <c r="DB16" s="109">
        <v>77.889629</v>
      </c>
      <c r="DC16" s="109"/>
      <c r="DD16" s="109">
        <v>12.957374</v>
      </c>
      <c r="DE16" s="149">
        <v>0.018173</v>
      </c>
      <c r="DF16" s="161">
        <f>SUM(DG16:DJ16)</f>
        <v>86.42316</v>
      </c>
      <c r="DG16" s="229">
        <v>74.35849</v>
      </c>
      <c r="DH16" s="229"/>
      <c r="DI16" s="229">
        <v>12.04739</v>
      </c>
      <c r="DJ16" s="230">
        <v>0.01728</v>
      </c>
      <c r="DK16" s="225">
        <f>SUM(DL16:DO16)</f>
        <v>86.369384</v>
      </c>
      <c r="DL16" s="191">
        <v>74.88226</v>
      </c>
      <c r="DM16" s="191"/>
      <c r="DN16" s="191">
        <v>11.46985</v>
      </c>
      <c r="DO16" s="223">
        <v>0.017274</v>
      </c>
      <c r="DP16" s="192">
        <f>SUM(DQ16:DT16)</f>
        <v>89.409576</v>
      </c>
      <c r="DQ16" s="200">
        <v>75.89979</v>
      </c>
      <c r="DR16" s="200"/>
      <c r="DS16" s="200">
        <v>13.49191</v>
      </c>
      <c r="DT16" s="201">
        <v>0.017876</v>
      </c>
      <c r="DU16" s="192">
        <f>SUM(DV16:DY16)</f>
        <v>86.88708000000001</v>
      </c>
      <c r="DV16" s="200">
        <v>73.70631</v>
      </c>
      <c r="DW16" s="200"/>
      <c r="DX16" s="200">
        <v>13.1547</v>
      </c>
      <c r="DY16" s="201">
        <v>0.02607</v>
      </c>
      <c r="DZ16" s="192">
        <f>SUM(EA16:ED16)</f>
        <v>87.75728000000001</v>
      </c>
      <c r="EA16" s="200">
        <v>75.54146</v>
      </c>
      <c r="EB16" s="200"/>
      <c r="EC16" s="200">
        <v>12.18949</v>
      </c>
      <c r="ED16" s="201">
        <v>0.02633</v>
      </c>
      <c r="EE16" s="192">
        <f>SUM(EF16:EI16)</f>
        <v>79.424232</v>
      </c>
      <c r="EF16" s="200">
        <v>65.501164</v>
      </c>
      <c r="EG16" s="200"/>
      <c r="EH16" s="200">
        <v>13.899241</v>
      </c>
      <c r="EI16" s="201">
        <v>0.023827</v>
      </c>
      <c r="EJ16" s="192">
        <f>SUM(EK16:EN16)</f>
        <v>80.995248</v>
      </c>
      <c r="EK16" s="200">
        <v>67.412345</v>
      </c>
      <c r="EL16" s="200"/>
      <c r="EM16" s="200">
        <v>13.558604</v>
      </c>
      <c r="EN16" s="201">
        <v>0.024299</v>
      </c>
      <c r="EO16" s="192">
        <f>SUM(EP16:ES16)</f>
        <v>84.160992</v>
      </c>
      <c r="EP16" s="200">
        <v>70.181851</v>
      </c>
      <c r="EQ16" s="200"/>
      <c r="ER16" s="200">
        <v>13.953892</v>
      </c>
      <c r="ES16" s="201">
        <v>0.025249</v>
      </c>
      <c r="ET16" s="192">
        <f>SUM(EU16:EX16)</f>
        <v>87.94028666666667</v>
      </c>
      <c r="EU16" s="200">
        <f>(CM16+CR16+CW16+DB16+DG16+DL16+DQ16+DV16+EA16+EF16+EK16+EP16)/12</f>
        <v>74.77447783333334</v>
      </c>
      <c r="EV16" s="200"/>
      <c r="EW16" s="200">
        <f>(CO16+CT16+CY16+DD16+DI16+DN16+DS16+DX16+EC16+EH16+EM16+ER16)/12</f>
        <v>13.143934</v>
      </c>
      <c r="EX16" s="200">
        <f>(CP16+CU16+CZ16+DE16+DJ16+DO16+DT16+DY16+ED16+EI16+EN16+ES16)/12</f>
        <v>0.02187483333333334</v>
      </c>
    </row>
    <row r="17" spans="1:154" ht="12.75">
      <c r="A17" s="180" t="s">
        <v>39</v>
      </c>
      <c r="B17" s="28" t="s">
        <v>40</v>
      </c>
      <c r="C17" s="29" t="s">
        <v>41</v>
      </c>
      <c r="D17" s="30" t="s">
        <v>206</v>
      </c>
      <c r="E17" s="161">
        <f>SUM(F17:I17)</f>
        <v>1763.4229999999998</v>
      </c>
      <c r="F17" s="87">
        <f>'[2]3'!E25</f>
        <v>310.948</v>
      </c>
      <c r="G17" s="87"/>
      <c r="H17" s="87">
        <f>'[2]3'!G25</f>
        <v>1447.475</v>
      </c>
      <c r="I17" s="88">
        <f>'[2]3'!H25</f>
        <v>5</v>
      </c>
      <c r="J17" s="161">
        <f>SUM(K17:N17)</f>
        <v>1550.6090000000002</v>
      </c>
      <c r="K17" s="87">
        <f>'[2]3'!I25</f>
        <v>286.949</v>
      </c>
      <c r="L17" s="87"/>
      <c r="M17" s="87">
        <f>'[2]3'!K25</f>
        <v>1258.66</v>
      </c>
      <c r="N17" s="88">
        <f>'[2]3'!L25</f>
        <v>5</v>
      </c>
      <c r="O17" s="161">
        <f>SUM(P17:S17)</f>
        <v>1502.662</v>
      </c>
      <c r="P17" s="87">
        <f>'[2]3'!M25</f>
        <v>309.325</v>
      </c>
      <c r="Q17" s="87"/>
      <c r="R17" s="87">
        <f>'[2]3'!O25</f>
        <v>1188.337</v>
      </c>
      <c r="S17" s="88">
        <f>'[2]3'!P25</f>
        <v>5</v>
      </c>
      <c r="T17" s="161">
        <f>SUM(U17:X17)</f>
        <v>4816.694</v>
      </c>
      <c r="U17" s="78">
        <f>P17+K17+F17</f>
        <v>907.222</v>
      </c>
      <c r="V17" s="78">
        <f t="shared" si="11"/>
        <v>0</v>
      </c>
      <c r="W17" s="78">
        <f t="shared" si="11"/>
        <v>3894.472</v>
      </c>
      <c r="X17" s="78">
        <f t="shared" si="11"/>
        <v>15</v>
      </c>
      <c r="Y17" s="161">
        <f>SUM(Z17:AC17)</f>
        <v>1172.969</v>
      </c>
      <c r="Z17" s="89">
        <f>'[2]3'!Q25</f>
        <v>277.776</v>
      </c>
      <c r="AA17" s="89"/>
      <c r="AB17" s="89">
        <f>'[2]3'!S25</f>
        <v>890.193</v>
      </c>
      <c r="AC17" s="90">
        <f>'[2]3'!T25</f>
        <v>5</v>
      </c>
      <c r="AD17" s="161">
        <f>SUM(AE17:AH17)</f>
        <v>715.201</v>
      </c>
      <c r="AE17" s="87">
        <f>'[2]3'!U25</f>
        <v>287.081</v>
      </c>
      <c r="AF17" s="87"/>
      <c r="AG17" s="87">
        <f>'[2]3'!W25</f>
        <v>423.12</v>
      </c>
      <c r="AH17" s="88">
        <f>'[2]3'!X25</f>
        <v>5</v>
      </c>
      <c r="AI17" s="161">
        <f>SUM(AJ17:AM17)</f>
        <v>999.216</v>
      </c>
      <c r="AJ17" s="89">
        <f>'[2]3'!Y25</f>
        <v>278.523</v>
      </c>
      <c r="AK17" s="87"/>
      <c r="AL17" s="89">
        <f>'[2]3'!Z25</f>
        <v>715.693</v>
      </c>
      <c r="AM17" s="88">
        <f>'[2]3'!AB25</f>
        <v>5</v>
      </c>
      <c r="AN17" s="91">
        <f>AI17+AD17+Y17</f>
        <v>2887.386</v>
      </c>
      <c r="AO17" s="91">
        <f>AJ17+AE17+Z17</f>
        <v>843.3800000000001</v>
      </c>
      <c r="AP17" s="92"/>
      <c r="AQ17" s="91">
        <f>AL17+AG17+AB17</f>
        <v>2029.006</v>
      </c>
      <c r="AR17" s="91">
        <f>AM17+AH17+AC17</f>
        <v>15</v>
      </c>
      <c r="AS17" s="161">
        <f>SUM(AT17:AW17)</f>
        <v>1446.145</v>
      </c>
      <c r="AT17" s="87">
        <f>'[2]3'!AC25</f>
        <v>288.621</v>
      </c>
      <c r="AU17" s="87"/>
      <c r="AV17" s="87">
        <f>'[2]3'!AE25</f>
        <v>1152.524</v>
      </c>
      <c r="AW17" s="88">
        <f>'[2]3'!AF25</f>
        <v>5</v>
      </c>
      <c r="AX17" s="161">
        <f>SUM(AY17:BB17)</f>
        <v>739.582</v>
      </c>
      <c r="AY17" s="87">
        <v>284.699</v>
      </c>
      <c r="AZ17" s="87"/>
      <c r="BA17" s="87">
        <v>449.883</v>
      </c>
      <c r="BB17" s="88">
        <v>5</v>
      </c>
      <c r="BC17" s="161">
        <f>SUM(BD17:BG17)</f>
        <v>1665.926</v>
      </c>
      <c r="BD17" s="87">
        <v>275.676</v>
      </c>
      <c r="BE17" s="87"/>
      <c r="BF17" s="87">
        <v>1385.25</v>
      </c>
      <c r="BG17" s="88">
        <v>5</v>
      </c>
      <c r="BH17" s="161">
        <f>SUM(BI17:BL17)</f>
        <v>1053.97</v>
      </c>
      <c r="BI17" s="87">
        <v>288.51</v>
      </c>
      <c r="BJ17" s="87"/>
      <c r="BK17" s="87">
        <v>760.46</v>
      </c>
      <c r="BL17" s="88">
        <v>5</v>
      </c>
      <c r="BM17" s="161">
        <f>SUM(BN17:BQ17)</f>
        <v>969.336</v>
      </c>
      <c r="BN17" s="36">
        <v>279.595</v>
      </c>
      <c r="BO17" s="87"/>
      <c r="BP17" s="87">
        <v>684.741</v>
      </c>
      <c r="BQ17" s="87">
        <v>5</v>
      </c>
      <c r="BR17" s="161">
        <f>SUM(BS17:BV17)</f>
        <v>1480.367</v>
      </c>
      <c r="BS17" s="89">
        <v>289.808</v>
      </c>
      <c r="BT17" s="87"/>
      <c r="BU17" s="89">
        <v>1185.559</v>
      </c>
      <c r="BV17" s="88">
        <v>5</v>
      </c>
      <c r="BW17" s="161">
        <f>SUM(BX17:CA17)</f>
        <v>15059.406</v>
      </c>
      <c r="BX17" s="109">
        <f>BS17+BN17+BI17+BD17+AY17+AT17+AJ17+AE17+Z17+P17+K17+F17</f>
        <v>3457.511</v>
      </c>
      <c r="BY17" s="138"/>
      <c r="BZ17" s="109">
        <f>BU17+BP17+BK17+BF17+BA17+AV17+AL17+AG17+AB17+R17+M17+H17</f>
        <v>11541.895</v>
      </c>
      <c r="CA17" s="149">
        <f>BV17+BQ17+BL17+BG17+BB17+AW17+AM17+AH17+AC17+S17+N17+I17</f>
        <v>60</v>
      </c>
      <c r="CB17" s="85"/>
      <c r="CC17" s="93"/>
      <c r="CD17" s="94"/>
      <c r="CE17" s="93"/>
      <c r="CF17" s="95"/>
      <c r="CG17" s="85"/>
      <c r="CH17" s="93"/>
      <c r="CI17" s="94"/>
      <c r="CJ17" s="93"/>
      <c r="CK17" s="95"/>
      <c r="CL17" s="161">
        <f>SUM(CM17:CP17)</f>
        <v>1.003284</v>
      </c>
      <c r="CM17" s="109">
        <v>0.52</v>
      </c>
      <c r="CN17" s="138"/>
      <c r="CO17" s="109">
        <v>0.483</v>
      </c>
      <c r="CP17" s="201">
        <v>0.000284</v>
      </c>
      <c r="CQ17" s="161">
        <f>SUM(CR17:CU17)</f>
        <v>0.7882</v>
      </c>
      <c r="CR17" s="109">
        <v>0.516</v>
      </c>
      <c r="CS17" s="138"/>
      <c r="CT17" s="109">
        <v>0.272</v>
      </c>
      <c r="CU17" s="223">
        <v>0.0002</v>
      </c>
      <c r="CV17" s="227">
        <f>SUM(CW17:CZ17)</f>
        <v>0.9612</v>
      </c>
      <c r="CW17" s="109">
        <v>0.529</v>
      </c>
      <c r="CX17" s="138"/>
      <c r="CY17" s="109">
        <v>0.432</v>
      </c>
      <c r="CZ17" s="149">
        <v>0.0002</v>
      </c>
      <c r="DA17" s="161">
        <f>SUM(DB17:DE17)</f>
        <v>0.8031980000000001</v>
      </c>
      <c r="DB17" s="109">
        <v>0.537</v>
      </c>
      <c r="DC17" s="138"/>
      <c r="DD17" s="109">
        <v>0.266</v>
      </c>
      <c r="DE17" s="223">
        <v>0.000198</v>
      </c>
      <c r="DF17" s="161">
        <f>SUM(DG17:DJ17)</f>
        <v>0.786</v>
      </c>
      <c r="DG17" s="229">
        <v>0.543</v>
      </c>
      <c r="DH17" s="232"/>
      <c r="DI17" s="229">
        <v>0.242</v>
      </c>
      <c r="DJ17" s="230">
        <v>0.001</v>
      </c>
      <c r="DK17" s="227">
        <f>SUM(DL17:DO17)</f>
        <v>0.7158</v>
      </c>
      <c r="DL17" s="191">
        <v>0.539</v>
      </c>
      <c r="DM17" s="240"/>
      <c r="DN17" s="191">
        <v>0.1766</v>
      </c>
      <c r="DO17" s="223">
        <v>0.0002</v>
      </c>
      <c r="DP17" s="192">
        <f>SUM(DQ17:DT17)</f>
        <v>0.98955536</v>
      </c>
      <c r="DQ17" s="200">
        <v>0.561658</v>
      </c>
      <c r="DR17" s="204"/>
      <c r="DS17" s="200">
        <v>0.42769</v>
      </c>
      <c r="DT17" s="201">
        <v>0.00020736</v>
      </c>
      <c r="DU17" s="192">
        <f>SUM(DV17:DY17)</f>
        <v>0.851977</v>
      </c>
      <c r="DV17" s="200">
        <v>0.56754</v>
      </c>
      <c r="DW17" s="204"/>
      <c r="DX17" s="200">
        <v>0.28414</v>
      </c>
      <c r="DY17" s="201">
        <v>0.000297</v>
      </c>
      <c r="DZ17" s="192">
        <f>SUM(EA17:ED17)</f>
        <v>0.912346</v>
      </c>
      <c r="EA17" s="200">
        <v>0.589</v>
      </c>
      <c r="EB17" s="204"/>
      <c r="EC17" s="200">
        <v>0.32302</v>
      </c>
      <c r="ED17" s="201">
        <v>0.000326</v>
      </c>
      <c r="EE17" s="192">
        <f>SUM(EF17:EI17)</f>
        <v>0.9128249999999999</v>
      </c>
      <c r="EF17" s="200">
        <v>0.510909</v>
      </c>
      <c r="EG17" s="204"/>
      <c r="EH17" s="200">
        <v>0.401688</v>
      </c>
      <c r="EI17" s="201">
        <v>0.000228</v>
      </c>
      <c r="EJ17" s="192">
        <f>SUM(EK17:EN17)</f>
        <v>0.938651</v>
      </c>
      <c r="EK17" s="200">
        <v>0.504244</v>
      </c>
      <c r="EL17" s="204"/>
      <c r="EM17" s="200">
        <v>0.434147</v>
      </c>
      <c r="EN17" s="201">
        <v>0.00026</v>
      </c>
      <c r="EO17" s="192">
        <f>SUM(EP17:ES17)</f>
        <v>0.9430390000000001</v>
      </c>
      <c r="EP17" s="200">
        <v>0.386</v>
      </c>
      <c r="EQ17" s="204"/>
      <c r="ER17" s="200">
        <v>0.55676</v>
      </c>
      <c r="ES17" s="201">
        <v>0.000279</v>
      </c>
      <c r="ET17" s="192">
        <f>SUM(EU17:EX17)</f>
        <v>0.8838396133333333</v>
      </c>
      <c r="EU17" s="200">
        <f>(CM17+CR17+CW17+DB17+DG17+DL17+DQ17+DV17+EA17+EF17+EK17+EP17)/12</f>
        <v>0.52527925</v>
      </c>
      <c r="EV17" s="204"/>
      <c r="EW17" s="200">
        <f>(CO17+CT17+CY17+DD17+DI17+DN17+DS17+DX17+EC17+EH17+EM17+ER17)/12</f>
        <v>0.35825375</v>
      </c>
      <c r="EX17" s="200">
        <f>(CP17+CU17+CZ17+DE17+DJ17+DO17+DT17+DY17+ED17+EI17+EN17+ES17)/12</f>
        <v>0.00030661333333333333</v>
      </c>
    </row>
    <row r="18" spans="1:154" ht="12.75">
      <c r="A18" s="38"/>
      <c r="B18" s="28" t="s">
        <v>42</v>
      </c>
      <c r="C18" s="29" t="s">
        <v>43</v>
      </c>
      <c r="D18" s="30" t="s">
        <v>44</v>
      </c>
      <c r="E18" s="157">
        <f aca="true" t="shared" si="12" ref="E18:O18">IF(E7=0,0,E17/E7*100)</f>
        <v>3.461263570055824</v>
      </c>
      <c r="F18" s="32">
        <f t="shared" si="12"/>
        <v>0.724709694741317</v>
      </c>
      <c r="G18" s="32">
        <f t="shared" si="12"/>
        <v>0</v>
      </c>
      <c r="H18" s="32">
        <f t="shared" si="12"/>
        <v>3.3615433036378333</v>
      </c>
      <c r="I18" s="33">
        <f t="shared" si="12"/>
        <v>1.0105603557172451</v>
      </c>
      <c r="J18" s="157">
        <f t="shared" si="12"/>
        <v>3.3191932724671114</v>
      </c>
      <c r="K18" s="32">
        <f t="shared" si="12"/>
        <v>0.7247103554083394</v>
      </c>
      <c r="L18" s="32">
        <f t="shared" si="12"/>
        <v>0</v>
      </c>
      <c r="M18" s="32">
        <f t="shared" si="12"/>
        <v>3.2280540170853023</v>
      </c>
      <c r="N18" s="33">
        <f t="shared" si="12"/>
        <v>1.0893174990141676</v>
      </c>
      <c r="O18" s="157">
        <f t="shared" si="12"/>
        <v>3.0024081212807743</v>
      </c>
      <c r="P18" s="32">
        <f>IF(P7=0,0,P17/P7*100)</f>
        <v>0.7247107517906733</v>
      </c>
      <c r="Q18" s="32">
        <f>IF(Q7=0,0,Q17/Q7*100)</f>
        <v>0</v>
      </c>
      <c r="R18" s="33">
        <f>IF(R7=0,0,R17/R7*100)</f>
        <v>2.837101059559672</v>
      </c>
      <c r="S18" s="33">
        <f>IF(S7=0,0,S17/S7*100)</f>
        <v>1.0060321688846323</v>
      </c>
      <c r="T18" s="157">
        <f>IF(T7=0,0,T17/T7*100)</f>
        <v>3.260860102055903</v>
      </c>
      <c r="U18" s="31">
        <f aca="true" t="shared" si="13" ref="U18:AH18">IF(U7=0,0,U17/U7*100)</f>
        <v>0.7247102641160561</v>
      </c>
      <c r="V18" s="31">
        <f t="shared" si="13"/>
        <v>0</v>
      </c>
      <c r="W18" s="31">
        <f t="shared" si="13"/>
        <v>3.1423064356181403</v>
      </c>
      <c r="X18" s="31">
        <f t="shared" si="13"/>
        <v>1.033926577427315</v>
      </c>
      <c r="Y18" s="157">
        <f t="shared" si="13"/>
        <v>2.545307618754053</v>
      </c>
      <c r="Z18" s="32">
        <f t="shared" si="13"/>
        <v>0.7009750501979858</v>
      </c>
      <c r="AA18" s="32">
        <f t="shared" si="13"/>
        <v>0</v>
      </c>
      <c r="AB18" s="33">
        <f t="shared" si="13"/>
        <v>2.3386121617405506</v>
      </c>
      <c r="AC18" s="31">
        <f t="shared" si="13"/>
        <v>1.0163469239243998</v>
      </c>
      <c r="AD18" s="157">
        <f t="shared" si="13"/>
        <v>1.618746158821681</v>
      </c>
      <c r="AE18" s="32">
        <f t="shared" si="13"/>
        <v>0.7403813239384218</v>
      </c>
      <c r="AF18" s="33">
        <f t="shared" si="13"/>
        <v>0</v>
      </c>
      <c r="AG18" s="32">
        <f t="shared" si="13"/>
        <v>1.1748139676584644</v>
      </c>
      <c r="AH18" s="32">
        <f t="shared" si="13"/>
        <v>1.2378504973683297</v>
      </c>
      <c r="AI18" s="157">
        <f aca="true" t="shared" si="14" ref="AI18:AO18">IF(AI7=0,0,AI17/AI7*100)</f>
        <v>2.3730204998899485</v>
      </c>
      <c r="AJ18" s="32">
        <f t="shared" si="14"/>
        <v>0.7486494578599324</v>
      </c>
      <c r="AK18" s="32">
        <f t="shared" si="14"/>
        <v>0</v>
      </c>
      <c r="AL18" s="32">
        <f t="shared" si="14"/>
        <v>2.091471153210834</v>
      </c>
      <c r="AM18" s="32">
        <f t="shared" si="14"/>
        <v>1.4042379902545885</v>
      </c>
      <c r="AN18" s="157">
        <f t="shared" si="14"/>
        <v>2.181244366737625</v>
      </c>
      <c r="AO18" s="31">
        <f t="shared" si="14"/>
        <v>0.7295344682935193</v>
      </c>
      <c r="AP18" s="96"/>
      <c r="AQ18" s="31">
        <f>IF(AQ7=0,0,AQ17/AQ7*100)</f>
        <v>1.8734960137404322</v>
      </c>
      <c r="AR18" s="31">
        <f>IF(AR7=0,0,AR17/AR7*100)</f>
        <v>1.1981318727839552</v>
      </c>
      <c r="AS18" s="157">
        <f>IF(AS7=0,0,AS17/AS7*100)</f>
        <v>3.1616811706089853</v>
      </c>
      <c r="AT18" s="31">
        <f>IF(AT7=0,0,AT17/AT7*100)</f>
        <v>0.7230751335393287</v>
      </c>
      <c r="AU18" s="96"/>
      <c r="AV18" s="31">
        <f>IF(AV7=0,0,AV17/AV7*100)</f>
        <v>3.074560583081407</v>
      </c>
      <c r="AW18" s="31">
        <f>IF(AW7=0,0,AW17/AW7*100)</f>
        <v>1.302127415771888</v>
      </c>
      <c r="AX18" s="157">
        <f>IF(AX7=0,0,AX17/AX7*100)</f>
        <v>1.8539820259137145</v>
      </c>
      <c r="AY18" s="31">
        <f>IF(AY7=0,0,AY17/AY7*100)</f>
        <v>0.8108685130077495</v>
      </c>
      <c r="AZ18" s="96"/>
      <c r="BA18" s="31">
        <f>IF(BA7=0,0,BA17/BA7*100)</f>
        <v>1.366351928155175</v>
      </c>
      <c r="BB18" s="31">
        <f>IF(BB7=0,0,BB17/BB7*100)</f>
        <v>1.135914433837528</v>
      </c>
      <c r="BC18" s="157">
        <f>IF(BC7=0,0,BC17/BC7*100)</f>
        <v>3.906801433695656</v>
      </c>
      <c r="BD18" s="31">
        <f>IF(BD7=0,0,BD17/BD7*100)</f>
        <v>0.755559933452315</v>
      </c>
      <c r="BE18" s="96"/>
      <c r="BF18" s="133">
        <f>IF(BF7=0,0,BF17/BF7*100)</f>
        <v>3.9558319829294253</v>
      </c>
      <c r="BG18" s="31">
        <f>IF(BG7=0,0,BG17/BG7*100)</f>
        <v>1.1470968126767964</v>
      </c>
      <c r="BH18" s="157">
        <f>IF(BH7=0,0,BH17/BH7*100)</f>
        <v>2.142565835055058</v>
      </c>
      <c r="BI18" s="31">
        <f>IF(BI7=0,0,BI17/BI7*100)</f>
        <v>0.682287796044405</v>
      </c>
      <c r="BJ18" s="96"/>
      <c r="BK18" s="32">
        <f aca="true" t="shared" si="15" ref="BK18:CA18">IF(BK7=0,0,BK17/BK7*100)</f>
        <v>1.8602031615038972</v>
      </c>
      <c r="BL18" s="133">
        <f t="shared" si="15"/>
        <v>1.172808665648669</v>
      </c>
      <c r="BM18" s="157">
        <f t="shared" si="15"/>
        <v>1.994322163959783</v>
      </c>
      <c r="BN18" s="31">
        <f t="shared" si="15"/>
        <v>0.6702121105850583</v>
      </c>
      <c r="BO18" s="31">
        <f t="shared" si="15"/>
        <v>0</v>
      </c>
      <c r="BP18" s="32">
        <f t="shared" si="15"/>
        <v>1.7013654112077214</v>
      </c>
      <c r="BQ18" s="32">
        <f t="shared" si="15"/>
        <v>1.1500862564692353</v>
      </c>
      <c r="BR18" s="157">
        <f t="shared" si="15"/>
        <v>2.849049712772474</v>
      </c>
      <c r="BS18" s="31">
        <f t="shared" si="15"/>
        <v>0.6493259452327281</v>
      </c>
      <c r="BT18" s="31">
        <f t="shared" si="15"/>
        <v>0</v>
      </c>
      <c r="BU18" s="32">
        <f t="shared" si="15"/>
        <v>2.7359048374344166</v>
      </c>
      <c r="BV18" s="32">
        <f t="shared" si="15"/>
        <v>1.0642147159610922</v>
      </c>
      <c r="BW18" s="157">
        <f t="shared" si="15"/>
        <v>2.6982599718641014</v>
      </c>
      <c r="BX18" s="139">
        <f t="shared" si="15"/>
        <v>0.7189114361046223</v>
      </c>
      <c r="BY18" s="139">
        <f t="shared" si="15"/>
        <v>0</v>
      </c>
      <c r="BZ18" s="140">
        <f t="shared" si="15"/>
        <v>2.4975579235518746</v>
      </c>
      <c r="CA18" s="150">
        <f t="shared" si="15"/>
        <v>1.1334270299678106</v>
      </c>
      <c r="CB18" s="36"/>
      <c r="CC18" s="97"/>
      <c r="CD18" s="97"/>
      <c r="CE18" s="97"/>
      <c r="CF18" s="98"/>
      <c r="CG18" s="36"/>
      <c r="CH18" s="97"/>
      <c r="CI18" s="97"/>
      <c r="CJ18" s="97"/>
      <c r="CK18" s="98"/>
      <c r="CL18" s="157">
        <f aca="true" t="shared" si="16" ref="CL18:CU18">IF(CL7=0,0,CL17/CL7*100)</f>
        <v>1.0536709671158677</v>
      </c>
      <c r="CM18" s="183">
        <f t="shared" si="16"/>
        <v>0.6375384737610926</v>
      </c>
      <c r="CN18" s="139">
        <f t="shared" si="16"/>
        <v>0</v>
      </c>
      <c r="CO18" s="186">
        <f t="shared" si="16"/>
        <v>0.6370485684905358</v>
      </c>
      <c r="CP18" s="187">
        <f t="shared" si="16"/>
        <v>0.053556207617050496</v>
      </c>
      <c r="CQ18" s="157">
        <f t="shared" si="16"/>
        <v>0.8373404994892243</v>
      </c>
      <c r="CR18" s="219">
        <f t="shared" si="16"/>
        <v>0.6445269011413897</v>
      </c>
      <c r="CS18" s="140">
        <f t="shared" si="16"/>
        <v>0</v>
      </c>
      <c r="CT18" s="186">
        <f t="shared" si="16"/>
        <v>0.36390134024596044</v>
      </c>
      <c r="CU18" s="187">
        <f t="shared" si="16"/>
        <v>0.03772161448509996</v>
      </c>
      <c r="CV18" s="157">
        <f aca="true" t="shared" si="17" ref="CV18:DE18">IF(CV7=0,0,CV17/CV7*100)</f>
        <v>1.026462572474964</v>
      </c>
      <c r="CW18" s="183">
        <f t="shared" si="17"/>
        <v>0.6587959193209376</v>
      </c>
      <c r="CX18" s="139">
        <f t="shared" si="17"/>
        <v>0</v>
      </c>
      <c r="CY18" s="186">
        <f t="shared" si="17"/>
        <v>0.5818709773033548</v>
      </c>
      <c r="CZ18" s="187">
        <f t="shared" si="17"/>
        <v>0.03772161448509996</v>
      </c>
      <c r="DA18" s="157">
        <f t="shared" si="17"/>
        <v>0.8839448019117907</v>
      </c>
      <c r="DB18" s="139">
        <f t="shared" si="17"/>
        <v>0.689437100798105</v>
      </c>
      <c r="DC18" s="139"/>
      <c r="DD18" s="140">
        <f t="shared" si="17"/>
        <v>0.37224156059111624</v>
      </c>
      <c r="DE18" s="150">
        <f t="shared" si="17"/>
        <v>0.03734630016994452</v>
      </c>
      <c r="DF18" s="157">
        <f>IF(DF7=0,0,DF17/DF7*100)</f>
        <v>0.9094784314760072</v>
      </c>
      <c r="DG18" s="233">
        <f>IF(DG7=0,0,DG17/DG7*100)</f>
        <v>0.7302461359825893</v>
      </c>
      <c r="DH18" s="233"/>
      <c r="DI18" s="234">
        <f>IF(DI7=0,0,DI17/DI7*100)</f>
        <v>0.3611299427609041</v>
      </c>
      <c r="DJ18" s="235">
        <f>IF(DJ7=0,0,DJ17/DJ7*100)</f>
        <v>0.1883310105842028</v>
      </c>
      <c r="DK18" s="157">
        <f>IF(DK7=0,0,DK17/DK7*100)</f>
        <v>0.828765896952559</v>
      </c>
      <c r="DL18" s="139">
        <f>IF(DL7=0,0,DL17/DL7*100)</f>
        <v>0.7197966514365352</v>
      </c>
      <c r="DM18" s="139"/>
      <c r="DN18" s="140">
        <f>IF(DN7=0,0,DN17/DN7*100)</f>
        <v>0.26373107792984546</v>
      </c>
      <c r="DO18" s="150">
        <f>IF(DO7=0,0,DO17/DO7*100)</f>
        <v>0.03772346437207407</v>
      </c>
      <c r="DP18" s="192">
        <f>IF(DP7=0,0,DP17/DP7*100)</f>
        <v>1.106766639850747</v>
      </c>
      <c r="DQ18" s="205">
        <f>IF(DQ7=0,0,DQ17/DQ7*100)</f>
        <v>0.7399994123830909</v>
      </c>
      <c r="DR18" s="206"/>
      <c r="DS18" s="207">
        <f>IF(DS7=0,0,DS17/DS7*100)</f>
        <v>0.6111686981939535</v>
      </c>
      <c r="DT18" s="208">
        <f>IF(DT7=0,0,DT17/DT7*100)</f>
        <v>0.03910925355568674</v>
      </c>
      <c r="DU18" s="241">
        <f>IF(DU7=0,0,DU17/DU7*100)</f>
        <v>0.9805566028919374</v>
      </c>
      <c r="DV18" s="242">
        <f>IF(DV7=0,0,DV17/DV7*100)</f>
        <v>0.7700019170678875</v>
      </c>
      <c r="DW18" s="243"/>
      <c r="DX18" s="244">
        <f>IF(DX7=0,0,DX17/DX7*100)</f>
        <v>0.4213072267370991</v>
      </c>
      <c r="DY18" s="245">
        <f>IF(DY7=0,0,DY17/DY7*100)</f>
        <v>0.05600635115793602</v>
      </c>
      <c r="DZ18" s="161">
        <f>IF(DZ7=0,0,DZ17/DZ7*100)</f>
        <v>1.0396242909989917</v>
      </c>
      <c r="EA18" s="183">
        <f>IF(EA7=0,0,EA17/EA7*100)</f>
        <v>0.779704284243381</v>
      </c>
      <c r="EB18" s="216"/>
      <c r="EC18" s="186">
        <f>IF(EC7=0,0,EC17/EC7*100)</f>
        <v>0.4730055739450102</v>
      </c>
      <c r="ED18" s="187">
        <f>IF(ED7=0,0,ED17/ED7*100)</f>
        <v>0.0614716231148388</v>
      </c>
      <c r="EE18" s="161">
        <f>IF(EE7=0,0,EE17/EE7*100)</f>
        <v>1.149302897886378</v>
      </c>
      <c r="EF18" s="183">
        <f>IF(EF7=0,0,EF17/EF7*100)</f>
        <v>0.7799998790861181</v>
      </c>
      <c r="EG18" s="216"/>
      <c r="EH18" s="186">
        <f>IF(EH7=0,0,EH17/EH7*100)</f>
        <v>0.6690507370471106</v>
      </c>
      <c r="EI18" s="187">
        <f>IF(EI7=0,0,EI17/EI7*100)</f>
        <v>0.04300036965230052</v>
      </c>
      <c r="EJ18" s="161">
        <f>IF(EJ7=0,0,EJ17/EJ7*100)</f>
        <v>1.1588963836495692</v>
      </c>
      <c r="EK18" s="183">
        <f>IF(EK7=0,0,EK17/EK7*100)</f>
        <v>0.7479994947512952</v>
      </c>
      <c r="EL18" s="216"/>
      <c r="EM18" s="186">
        <f>IF(EM7=0,0,EM17/EM7*100)</f>
        <v>0.7046044510892149</v>
      </c>
      <c r="EN18" s="187">
        <f>IF(EN7=0,0,EN17/EN7*100)</f>
        <v>0.04903255006977709</v>
      </c>
      <c r="EO18" s="161">
        <f>IF(EO7=0,0,EO17/EO7*100)</f>
        <v>1.1205179235529925</v>
      </c>
      <c r="EP18" s="183">
        <f>IF(EP7=0,0,EP17/EP7*100)</f>
        <v>0.5499997428110012</v>
      </c>
      <c r="EQ18" s="216"/>
      <c r="ER18" s="186">
        <f>IF(ER7=0,0,ER17/ER7*100)</f>
        <v>0.8578902676127333</v>
      </c>
      <c r="ES18" s="187">
        <f>IF(ES7=0,0,ES17/ES7*100)</f>
        <v>0.05261381272877109</v>
      </c>
      <c r="ET18" s="161">
        <f>IF(ET7=0,0,ET17/ET7*100)</f>
        <v>1.0050451810368595</v>
      </c>
      <c r="EU18" s="183">
        <f>IF(EU7=0,0,EU17/EU7*100)</f>
        <v>0.7024846782224381</v>
      </c>
      <c r="EV18" s="216"/>
      <c r="EW18" s="186">
        <f>IF(EW7=0,0,EW17/EW7*100)</f>
        <v>0.5226766870532027</v>
      </c>
      <c r="EX18" s="187">
        <f>IF(EX7=0,0,EX17/EX7*100)</f>
        <v>0.05781809964734253</v>
      </c>
    </row>
    <row r="19" spans="1:154" ht="22.5">
      <c r="A19" s="38" t="s">
        <v>45</v>
      </c>
      <c r="B19" s="28" t="s">
        <v>46</v>
      </c>
      <c r="C19" s="29" t="s">
        <v>47</v>
      </c>
      <c r="D19" s="30" t="s">
        <v>206</v>
      </c>
      <c r="E19" s="157">
        <f>SUM(F19:I19)</f>
        <v>0</v>
      </c>
      <c r="F19" s="99"/>
      <c r="G19" s="99"/>
      <c r="H19" s="99"/>
      <c r="I19" s="100"/>
      <c r="J19" s="157">
        <f>SUM(K19:N19)</f>
        <v>0</v>
      </c>
      <c r="K19" s="99"/>
      <c r="L19" s="99"/>
      <c r="M19" s="99"/>
      <c r="N19" s="100"/>
      <c r="O19" s="157">
        <f>SUM(P19:S19)</f>
        <v>0</v>
      </c>
      <c r="P19" s="99"/>
      <c r="Q19" s="99"/>
      <c r="R19" s="99"/>
      <c r="S19" s="100"/>
      <c r="T19" s="157">
        <f>SUM(U19:X19)</f>
        <v>0</v>
      </c>
      <c r="U19" s="101"/>
      <c r="V19" s="99"/>
      <c r="W19" s="99"/>
      <c r="X19" s="101"/>
      <c r="Y19" s="157">
        <f>SUM(Z19:AC19)</f>
        <v>0</v>
      </c>
      <c r="Z19" s="99"/>
      <c r="AA19" s="99"/>
      <c r="AB19" s="99"/>
      <c r="AC19" s="102"/>
      <c r="AD19" s="157">
        <f>SUM(AE19:AH19)</f>
        <v>0</v>
      </c>
      <c r="AE19" s="99"/>
      <c r="AF19" s="99"/>
      <c r="AG19" s="99"/>
      <c r="AH19" s="100"/>
      <c r="AI19" s="157">
        <f>SUM(AJ19:AM19)</f>
        <v>0</v>
      </c>
      <c r="AJ19" s="99"/>
      <c r="AK19" s="99"/>
      <c r="AL19" s="99"/>
      <c r="AM19" s="100"/>
      <c r="AN19" s="157"/>
      <c r="AO19" s="103"/>
      <c r="AP19" s="103"/>
      <c r="AQ19" s="103"/>
      <c r="AR19" s="104"/>
      <c r="AS19" s="157">
        <f>SUM(AT19:AW19)</f>
        <v>0</v>
      </c>
      <c r="AT19" s="103"/>
      <c r="AU19" s="103"/>
      <c r="AV19" s="103"/>
      <c r="AW19" s="104"/>
      <c r="AX19" s="157">
        <f>SUM(AY19:BB19)</f>
        <v>0</v>
      </c>
      <c r="AY19" s="103"/>
      <c r="AZ19" s="103"/>
      <c r="BA19" s="103"/>
      <c r="BB19" s="104"/>
      <c r="BC19" s="157">
        <f>SUM(BD19:BG19)</f>
        <v>0</v>
      </c>
      <c r="BD19" s="103"/>
      <c r="BE19" s="103"/>
      <c r="BF19" s="103"/>
      <c r="BG19" s="104"/>
      <c r="BH19" s="157">
        <f>SUM(BI19:BL19)</f>
        <v>0</v>
      </c>
      <c r="BI19" s="103"/>
      <c r="BJ19" s="103"/>
      <c r="BK19" s="99"/>
      <c r="BL19" s="104"/>
      <c r="BM19" s="157">
        <f>SUM(BN19:BQ19)</f>
        <v>0</v>
      </c>
      <c r="BN19" s="103"/>
      <c r="BO19" s="103"/>
      <c r="BP19" s="103"/>
      <c r="BQ19" s="104"/>
      <c r="BR19" s="157">
        <f>SUM(BS19:BV19)</f>
        <v>0</v>
      </c>
      <c r="BS19" s="103"/>
      <c r="BT19" s="103"/>
      <c r="BU19" s="103"/>
      <c r="BV19" s="104"/>
      <c r="BW19" s="157">
        <f>SUM(BX19:CA19)</f>
        <v>0</v>
      </c>
      <c r="BX19" s="141"/>
      <c r="BY19" s="141"/>
      <c r="BZ19" s="141"/>
      <c r="CA19" s="142"/>
      <c r="CB19" s="31"/>
      <c r="CC19" s="105"/>
      <c r="CD19" s="105"/>
      <c r="CE19" s="105"/>
      <c r="CF19" s="106"/>
      <c r="CG19" s="31"/>
      <c r="CH19" s="105"/>
      <c r="CI19" s="105"/>
      <c r="CJ19" s="105"/>
      <c r="CK19" s="106"/>
      <c r="CL19" s="157">
        <f>SUM(CM19:CP19)</f>
        <v>0</v>
      </c>
      <c r="CM19" s="141"/>
      <c r="CN19" s="141"/>
      <c r="CO19" s="141"/>
      <c r="CP19" s="142"/>
      <c r="CQ19" s="157">
        <f>SUM(CR19:CU19)</f>
        <v>0</v>
      </c>
      <c r="CR19" s="141"/>
      <c r="CS19" s="141"/>
      <c r="CT19" s="141"/>
      <c r="CU19" s="142"/>
      <c r="CV19" s="157">
        <f>SUM(CW19:CZ19)</f>
        <v>0</v>
      </c>
      <c r="CW19" s="141"/>
      <c r="CX19" s="141"/>
      <c r="CY19" s="141"/>
      <c r="CZ19" s="142"/>
      <c r="DA19" s="157">
        <f>SUM(DB19:DE19)</f>
        <v>0</v>
      </c>
      <c r="DB19" s="141"/>
      <c r="DC19" s="141"/>
      <c r="DD19" s="141"/>
      <c r="DE19" s="142"/>
      <c r="DF19" s="157">
        <f>SUM(DG19:DJ19)</f>
        <v>0</v>
      </c>
      <c r="DG19" s="236"/>
      <c r="DH19" s="236"/>
      <c r="DI19" s="236"/>
      <c r="DJ19" s="237"/>
      <c r="DK19" s="157"/>
      <c r="DL19" s="141"/>
      <c r="DM19" s="141"/>
      <c r="DN19" s="141"/>
      <c r="DO19" s="142"/>
      <c r="DP19" s="192"/>
      <c r="DQ19" s="209"/>
      <c r="DR19" s="209"/>
      <c r="DS19" s="209"/>
      <c r="DT19" s="210"/>
      <c r="DU19" s="192"/>
      <c r="DV19" s="209"/>
      <c r="DW19" s="209"/>
      <c r="DX19" s="209"/>
      <c r="DY19" s="210"/>
      <c r="DZ19" s="192"/>
      <c r="EA19" s="209"/>
      <c r="EB19" s="209"/>
      <c r="EC19" s="209"/>
      <c r="ED19" s="210"/>
      <c r="EE19" s="192"/>
      <c r="EF19" s="209"/>
      <c r="EG19" s="209"/>
      <c r="EH19" s="209"/>
      <c r="EI19" s="210"/>
      <c r="EJ19" s="192"/>
      <c r="EK19" s="209"/>
      <c r="EL19" s="209"/>
      <c r="EM19" s="209"/>
      <c r="EN19" s="210"/>
      <c r="EO19" s="192"/>
      <c r="EP19" s="209"/>
      <c r="EQ19" s="209"/>
      <c r="ER19" s="209"/>
      <c r="ES19" s="210"/>
      <c r="ET19" s="192"/>
      <c r="EU19" s="209"/>
      <c r="EV19" s="209"/>
      <c r="EW19" s="209"/>
      <c r="EX19" s="210"/>
    </row>
    <row r="20" spans="1:154" ht="12.75">
      <c r="A20" s="180" t="s">
        <v>48</v>
      </c>
      <c r="B20" s="28" t="s">
        <v>49</v>
      </c>
      <c r="C20" s="29" t="s">
        <v>50</v>
      </c>
      <c r="D20" s="30" t="s">
        <v>206</v>
      </c>
      <c r="E20" s="157"/>
      <c r="F20" s="32">
        <f>F7-F17-F19</f>
        <v>42595.612</v>
      </c>
      <c r="G20" s="32">
        <f>G7-G17-G19</f>
        <v>0</v>
      </c>
      <c r="H20" s="32">
        <f>H7-H17-H19</f>
        <v>41612.36</v>
      </c>
      <c r="I20" s="33">
        <f>I7-I17-I19</f>
        <v>489.775</v>
      </c>
      <c r="J20" s="157"/>
      <c r="K20" s="32">
        <f>K7-K17-K19</f>
        <v>39308.042</v>
      </c>
      <c r="L20" s="32">
        <f>L7-L17-L19</f>
        <v>0</v>
      </c>
      <c r="M20" s="32">
        <f>M7-M17-M19</f>
        <v>37732.632999999994</v>
      </c>
      <c r="N20" s="33">
        <f>N7-N17-N19</f>
        <v>454.003</v>
      </c>
      <c r="O20" s="157"/>
      <c r="P20" s="32">
        <f>P7-P17-P19</f>
        <v>42373.221000000005</v>
      </c>
      <c r="Q20" s="32">
        <f>Q7-Q17-Q19</f>
        <v>0</v>
      </c>
      <c r="R20" s="33">
        <f>R7-R17-R19</f>
        <v>40697.27</v>
      </c>
      <c r="S20" s="33">
        <f>S7-S17-S19</f>
        <v>492.00199999999995</v>
      </c>
      <c r="T20" s="157"/>
      <c r="U20" s="78">
        <f>P20+K20+F20</f>
        <v>124276.875</v>
      </c>
      <c r="V20" s="78">
        <f>Q20+L20+G20</f>
        <v>0</v>
      </c>
      <c r="W20" s="78">
        <f>R20+M20+H20</f>
        <v>120042.26299999999</v>
      </c>
      <c r="X20" s="78">
        <f>S20+N20+I20</f>
        <v>1435.7799999999997</v>
      </c>
      <c r="Y20" s="157"/>
      <c r="Z20" s="32">
        <f>Z7-Z17-Z19</f>
        <v>39349.312000000005</v>
      </c>
      <c r="AA20" s="32">
        <f>AA7-AA17-AA19</f>
        <v>0</v>
      </c>
      <c r="AB20" s="33">
        <f>AB7-AB17-AB19</f>
        <v>37174.819</v>
      </c>
      <c r="AC20" s="33">
        <f>AC7-AC17-AC19</f>
        <v>486.958</v>
      </c>
      <c r="AD20" s="157"/>
      <c r="AE20" s="32">
        <f>AE7-AE17-AE19</f>
        <v>38487.668000000005</v>
      </c>
      <c r="AF20" s="32">
        <f>AF7-AF17-AF19</f>
        <v>0</v>
      </c>
      <c r="AG20" s="33">
        <f>AG7-AG17-AG19</f>
        <v>35592.795</v>
      </c>
      <c r="AH20" s="33">
        <f>AH7-AH17-AH19</f>
        <v>398.92600000000004</v>
      </c>
      <c r="AI20" s="157"/>
      <c r="AJ20" s="32">
        <f>AJ7-AJ17-AJ19</f>
        <v>36924.869999999995</v>
      </c>
      <c r="AK20" s="32">
        <f>AK7-AK17-AK19</f>
        <v>0</v>
      </c>
      <c r="AL20" s="33">
        <f>AL7-AL17-AL19</f>
        <v>33503.904</v>
      </c>
      <c r="AM20" s="33">
        <f>AM7-AM17-AM19</f>
        <v>351.065</v>
      </c>
      <c r="AN20" s="157"/>
      <c r="AO20" s="70">
        <f>AJ20+AE20+Z20</f>
        <v>114761.85</v>
      </c>
      <c r="AP20" s="70">
        <f>AK20+AF20+AA20</f>
        <v>0</v>
      </c>
      <c r="AQ20" s="70">
        <f>AL20+AG20+AB20</f>
        <v>106271.518</v>
      </c>
      <c r="AR20" s="70">
        <f>AM20+AH20+AC20</f>
        <v>1236.949</v>
      </c>
      <c r="AS20" s="157"/>
      <c r="AT20" s="32">
        <f>AT7-AT17-AT19</f>
        <v>39627.148</v>
      </c>
      <c r="AU20" s="32">
        <f>AU7-AU17-AU19</f>
        <v>0</v>
      </c>
      <c r="AV20" s="33">
        <f>AV7-AV17-AV19</f>
        <v>36333.288</v>
      </c>
      <c r="AW20" s="33">
        <f>AW7-AW17-AW19</f>
        <v>378.987</v>
      </c>
      <c r="AX20" s="157"/>
      <c r="AY20" s="32">
        <f>AY7-AY17-AY19</f>
        <v>34825.679</v>
      </c>
      <c r="AZ20" s="32">
        <f>AZ7-AZ17-AZ19</f>
        <v>0</v>
      </c>
      <c r="BA20" s="33">
        <f>BA7-BA17-BA19</f>
        <v>32475.968</v>
      </c>
      <c r="BB20" s="33">
        <f>BB7-BB17-BB19</f>
        <v>435.174</v>
      </c>
      <c r="BC20" s="157"/>
      <c r="BD20" s="32">
        <f>BD7-BD17-BD19</f>
        <v>36210.642</v>
      </c>
      <c r="BE20" s="32">
        <f>BE7-BE17-BE19</f>
        <v>0</v>
      </c>
      <c r="BF20" s="33">
        <f>BF7-BF17-BF19</f>
        <v>33632.668</v>
      </c>
      <c r="BG20" s="33">
        <f>BG7-BG17-BG19</f>
        <v>430.883</v>
      </c>
      <c r="BH20" s="157"/>
      <c r="BI20" s="32">
        <f>BI7-BI17-BI19</f>
        <v>41997.165</v>
      </c>
      <c r="BJ20" s="32">
        <f>BJ7-BJ17-BJ19</f>
        <v>0</v>
      </c>
      <c r="BK20" s="32">
        <f>BK7-BK17-BK19</f>
        <v>40120.021</v>
      </c>
      <c r="BL20" s="134">
        <f>BL7-BL17-BL19</f>
        <v>421.327</v>
      </c>
      <c r="BM20" s="157"/>
      <c r="BN20" s="32">
        <f>BN7-BN17-BN19</f>
        <v>41437.795</v>
      </c>
      <c r="BO20" s="32">
        <f>BO7-BO17-BO19</f>
        <v>0</v>
      </c>
      <c r="BP20" s="32">
        <f>BP7-BP17-BP19</f>
        <v>39561.816</v>
      </c>
      <c r="BQ20" s="134">
        <f>BQ7-BQ17-BQ19</f>
        <v>429.75</v>
      </c>
      <c r="BR20" s="157"/>
      <c r="BS20" s="32">
        <f>BS7-BS17-BS19</f>
        <v>44342.322</v>
      </c>
      <c r="BT20" s="32">
        <f>BT7-BT17-BT19</f>
        <v>0</v>
      </c>
      <c r="BU20" s="32">
        <f>BU7-BU17-BU19</f>
        <v>42147.783</v>
      </c>
      <c r="BV20" s="134">
        <f>BV7-BV17-BV19</f>
        <v>464.83</v>
      </c>
      <c r="BW20" s="157"/>
      <c r="BX20" s="109">
        <f>BS20+BN20+BI20+BD20+AY20+AT20+AJ20+AE20+Z20+P20+K20+F20</f>
        <v>477479.4760000001</v>
      </c>
      <c r="BY20" s="109">
        <f>BT20+BO20+BJ20+BE20+AZ20+AU20+AK20+AF20+AA20+Q20+L20+G20</f>
        <v>0</v>
      </c>
      <c r="BZ20" s="109">
        <f>BU20+BP20+BK20+BF20+BA20+AV20+AL20+AG20+AB20+R20+M20+H20</f>
        <v>450585.325</v>
      </c>
      <c r="CA20" s="149">
        <f>BV20+BQ20+BL20+BG20+BB20+AW20+AM20+AH20+AC20+S20+N20+I20</f>
        <v>5233.679999999999</v>
      </c>
      <c r="CB20" s="37"/>
      <c r="CC20" s="97"/>
      <c r="CD20" s="107"/>
      <c r="CE20" s="107"/>
      <c r="CF20" s="108"/>
      <c r="CG20" s="37"/>
      <c r="CH20" s="97"/>
      <c r="CI20" s="107"/>
      <c r="CJ20" s="107"/>
      <c r="CK20" s="108"/>
      <c r="CL20" s="157"/>
      <c r="CM20" s="109">
        <f>CM16-CM17</f>
        <v>81.043705</v>
      </c>
      <c r="CN20" s="109">
        <f>CI20+CD20+BY20+BT20+BO20+BJ20+AZ20+AU20+AP20+AF20+AA20+V20</f>
        <v>0</v>
      </c>
      <c r="CO20" s="200">
        <f>CO7-CO17</f>
        <v>75.33539499999999</v>
      </c>
      <c r="CP20" s="223">
        <f>CP7-CP17</f>
        <v>0.53</v>
      </c>
      <c r="CQ20" s="157"/>
      <c r="CR20" s="109">
        <f>CR16-CR17</f>
        <v>79.542722</v>
      </c>
      <c r="CS20" s="109">
        <f>CN20+CI20+CD20+BY20+BT20+BO20+BE20+AZ20+AU20+AK20+AF20+AA20</f>
        <v>0</v>
      </c>
      <c r="CT20" s="109">
        <f>CT7-CT17</f>
        <v>74.47353399999999</v>
      </c>
      <c r="CU20" s="149">
        <f>CU7-CU17</f>
        <v>0.53</v>
      </c>
      <c r="CV20" s="157"/>
      <c r="CW20" s="200">
        <f>CW16-CW17</f>
        <v>79.769008</v>
      </c>
      <c r="CX20" s="109">
        <f>CS20+CN20+CI20+CD20+BY20+BT20+BJ20+BE20+AZ20+AP20+AK20+AF20</f>
        <v>0</v>
      </c>
      <c r="CY20" s="200">
        <f>CY7-CY17</f>
        <v>73.811263</v>
      </c>
      <c r="CZ20" s="149">
        <f>CZ7-CZ17</f>
        <v>0.53</v>
      </c>
      <c r="DA20" s="157"/>
      <c r="DB20" s="109">
        <f>DB16-DB17</f>
        <v>77.352629</v>
      </c>
      <c r="DC20" s="109"/>
      <c r="DD20" s="109">
        <f>DD7-DD17</f>
        <v>71.19297399999999</v>
      </c>
      <c r="DE20" s="149">
        <f>DE7-DE17</f>
        <v>0.529975</v>
      </c>
      <c r="DF20" s="157"/>
      <c r="DG20" s="229">
        <f>DG16-DG17</f>
        <v>73.81549</v>
      </c>
      <c r="DH20" s="229"/>
      <c r="DI20" s="229">
        <f>DI7-DI17</f>
        <v>66.76988999999999</v>
      </c>
      <c r="DJ20" s="230">
        <f>DJ7-DJ17</f>
        <v>0.52998</v>
      </c>
      <c r="DK20" s="157"/>
      <c r="DL20" s="109">
        <f>DL16-DL17</f>
        <v>74.34326</v>
      </c>
      <c r="DM20" s="109"/>
      <c r="DN20" s="109">
        <f>DN7-DN17</f>
        <v>66.78555</v>
      </c>
      <c r="DO20" s="149">
        <f>DO7-DO17</f>
        <v>0.5299740000000001</v>
      </c>
      <c r="DP20" s="192"/>
      <c r="DQ20" s="200">
        <f>DQ16-DQ17</f>
        <v>75.338132</v>
      </c>
      <c r="DR20" s="200"/>
      <c r="DS20" s="200">
        <f>DS7-DS17</f>
        <v>69.55135200000001</v>
      </c>
      <c r="DT20" s="201">
        <f>DT7-DT17</f>
        <v>0.52999964</v>
      </c>
      <c r="DU20" s="192"/>
      <c r="DV20" s="200">
        <f>DV16-DV17</f>
        <v>73.13877000000001</v>
      </c>
      <c r="DW20" s="200"/>
      <c r="DX20" s="200">
        <f>DX7-DX17</f>
        <v>67.15833</v>
      </c>
      <c r="DY20" s="201">
        <f>DY7-DY17</f>
        <v>0.53</v>
      </c>
      <c r="DZ20" s="192"/>
      <c r="EA20" s="200">
        <f>EA16-EA17</f>
        <v>74.95246</v>
      </c>
      <c r="EB20" s="200"/>
      <c r="EC20" s="200">
        <f>EC7-EC17</f>
        <v>67.96793000000001</v>
      </c>
      <c r="ED20" s="201">
        <f>ED7-ED17</f>
        <v>0.5299999999999999</v>
      </c>
      <c r="EE20" s="192"/>
      <c r="EF20" s="200">
        <f>EF16-EF17</f>
        <v>64.990255</v>
      </c>
      <c r="EG20" s="200"/>
      <c r="EH20" s="200">
        <f>EH7-EH17</f>
        <v>59.636807999999995</v>
      </c>
      <c r="EI20" s="201">
        <f>EI7-EI17</f>
        <v>0.53</v>
      </c>
      <c r="EJ20" s="192"/>
      <c r="EK20" s="200">
        <f>EK16-EK17</f>
        <v>66.908101</v>
      </c>
      <c r="EL20" s="200"/>
      <c r="EM20" s="200">
        <f>EM7-EM17</f>
        <v>61.181558</v>
      </c>
      <c r="EN20" s="201">
        <f>EN7-EN17</f>
        <v>0.5299999999999999</v>
      </c>
      <c r="EO20" s="192"/>
      <c r="EP20" s="200">
        <f>EP16-EP17</f>
        <v>69.795851</v>
      </c>
      <c r="EQ20" s="200"/>
      <c r="ER20" s="200">
        <f>ER7-ER17</f>
        <v>64.341983</v>
      </c>
      <c r="ES20" s="201">
        <f>ES7-ES17</f>
        <v>0.5299999999999999</v>
      </c>
      <c r="ET20" s="192"/>
      <c r="EU20" s="200">
        <f>EU16-EU17</f>
        <v>74.24919858333334</v>
      </c>
      <c r="EV20" s="200"/>
      <c r="EW20" s="200">
        <f>EW7-EW17</f>
        <v>68.18387924999999</v>
      </c>
      <c r="EX20" s="201">
        <f>EX7-EX17</f>
        <v>0.5300002199999999</v>
      </c>
    </row>
    <row r="21" spans="1:154" s="66" customFormat="1" ht="12.75">
      <c r="A21" s="54" t="s">
        <v>51</v>
      </c>
      <c r="B21" s="51" t="s">
        <v>70</v>
      </c>
      <c r="C21" s="52" t="s">
        <v>52</v>
      </c>
      <c r="D21" s="53" t="s">
        <v>206</v>
      </c>
      <c r="E21" s="157">
        <f>SUM(F21:I21)</f>
        <v>36325.437</v>
      </c>
      <c r="F21" s="57"/>
      <c r="G21" s="57"/>
      <c r="H21" s="57">
        <v>35839.246</v>
      </c>
      <c r="I21" s="59">
        <v>486.191</v>
      </c>
      <c r="J21" s="157">
        <f>SUM(K21:N21)</f>
        <v>32925.681</v>
      </c>
      <c r="K21" s="57"/>
      <c r="L21" s="57"/>
      <c r="M21" s="57">
        <v>32476.609</v>
      </c>
      <c r="N21" s="59">
        <v>449.072</v>
      </c>
      <c r="O21" s="157">
        <f>SUM(P21:S21)</f>
        <v>36010.899000000005</v>
      </c>
      <c r="P21" s="57"/>
      <c r="Q21" s="57"/>
      <c r="R21" s="57">
        <v>35523.033</v>
      </c>
      <c r="S21" s="59">
        <v>487.866</v>
      </c>
      <c r="T21" s="157">
        <f>SUM(U21:X21)</f>
        <v>105262.017</v>
      </c>
      <c r="U21" s="78"/>
      <c r="V21" s="78">
        <f>Q21+L21+G21</f>
        <v>0</v>
      </c>
      <c r="W21" s="78">
        <f>R21+M21+H21</f>
        <v>103838.888</v>
      </c>
      <c r="X21" s="78">
        <f>S21+N21+I21</f>
        <v>1423.129</v>
      </c>
      <c r="Y21" s="161">
        <f>SUM(Z21:AC21)</f>
        <v>32999.355</v>
      </c>
      <c r="Z21" s="57"/>
      <c r="AA21" s="57"/>
      <c r="AB21" s="57">
        <v>32515.377</v>
      </c>
      <c r="AC21" s="58">
        <v>483.978</v>
      </c>
      <c r="AD21" s="161">
        <f>SUM(AE21:AH21)</f>
        <v>31567.986</v>
      </c>
      <c r="AE21" s="57"/>
      <c r="AF21" s="57"/>
      <c r="AG21" s="57">
        <v>31171.343</v>
      </c>
      <c r="AH21" s="59">
        <v>396.643</v>
      </c>
      <c r="AI21" s="161">
        <f>SUM(AJ21:AM21)</f>
        <v>29620.48</v>
      </c>
      <c r="AJ21" s="57"/>
      <c r="AK21" s="57"/>
      <c r="AL21" s="57">
        <v>29271.469</v>
      </c>
      <c r="AM21" s="59">
        <v>349.011</v>
      </c>
      <c r="AN21" s="161">
        <f>SUM(AO21:AR21)</f>
        <v>94187.82100000001</v>
      </c>
      <c r="AO21" s="62"/>
      <c r="AP21" s="62">
        <f>AK21+AF21+AA21</f>
        <v>0</v>
      </c>
      <c r="AQ21" s="62">
        <f>AL21+AG21+AB21</f>
        <v>92958.18900000001</v>
      </c>
      <c r="AR21" s="62">
        <f>AM21+AH21+AC21</f>
        <v>1229.632</v>
      </c>
      <c r="AS21" s="161">
        <f>SUM(AT21:AW21)</f>
        <v>32474.26</v>
      </c>
      <c r="AT21" s="62"/>
      <c r="AU21" s="62"/>
      <c r="AV21" s="109">
        <v>32133.088</v>
      </c>
      <c r="AW21" s="63">
        <v>341.172</v>
      </c>
      <c r="AX21" s="161">
        <f>SUM(AY21:BB21)</f>
        <v>28393.872</v>
      </c>
      <c r="AY21" s="62"/>
      <c r="AZ21" s="62"/>
      <c r="BA21" s="109">
        <v>28011.89</v>
      </c>
      <c r="BB21" s="149">
        <v>381.982</v>
      </c>
      <c r="BC21" s="161">
        <f>SUM(BD21:BG21)</f>
        <v>29272.316000000003</v>
      </c>
      <c r="BD21" s="62"/>
      <c r="BE21" s="62"/>
      <c r="BF21" s="109">
        <v>28842.701</v>
      </c>
      <c r="BG21" s="149">
        <v>429.615</v>
      </c>
      <c r="BH21" s="161">
        <f>SUM(BI21:BL21)</f>
        <v>35408.316</v>
      </c>
      <c r="BI21" s="62"/>
      <c r="BJ21" s="62"/>
      <c r="BK21" s="109">
        <v>34988.465</v>
      </c>
      <c r="BL21" s="149">
        <v>419.851</v>
      </c>
      <c r="BM21" s="161">
        <f>SUM(BN21:BQ21)</f>
        <v>34682.258</v>
      </c>
      <c r="BN21" s="62"/>
      <c r="BO21" s="62"/>
      <c r="BP21" s="109">
        <v>34254.44</v>
      </c>
      <c r="BQ21" s="149">
        <v>427.818</v>
      </c>
      <c r="BR21" s="161">
        <f>SUM(BS21:BV21)</f>
        <v>36613.170999999995</v>
      </c>
      <c r="BS21" s="62"/>
      <c r="BT21" s="62"/>
      <c r="BU21" s="62">
        <v>36150.863</v>
      </c>
      <c r="BV21" s="63">
        <v>462.308</v>
      </c>
      <c r="BW21" s="161">
        <f>SUM(BX21:CA21)</f>
        <v>396294.031</v>
      </c>
      <c r="BX21" s="62"/>
      <c r="BY21" s="143"/>
      <c r="BZ21" s="109">
        <v>391091.207</v>
      </c>
      <c r="CA21" s="149">
        <v>5202.824</v>
      </c>
      <c r="CB21" s="110"/>
      <c r="CC21" s="86"/>
      <c r="CD21" s="111"/>
      <c r="CE21" s="111"/>
      <c r="CF21" s="65"/>
      <c r="CG21" s="110"/>
      <c r="CH21" s="60"/>
      <c r="CI21" s="111"/>
      <c r="CJ21" s="111"/>
      <c r="CK21" s="65"/>
      <c r="CL21" s="161">
        <f>SUM(CM21:CP21)</f>
        <v>63.538676</v>
      </c>
      <c r="CM21" s="62"/>
      <c r="CN21" s="143"/>
      <c r="CO21" s="200">
        <v>63.538676</v>
      </c>
      <c r="CP21" s="149"/>
      <c r="CQ21" s="161">
        <f>SUM(CR21:CU21)</f>
        <v>62.66716</v>
      </c>
      <c r="CR21" s="62"/>
      <c r="CS21" s="143"/>
      <c r="CT21" s="200">
        <v>62.66716</v>
      </c>
      <c r="CU21" s="149"/>
      <c r="CV21" s="192">
        <f>SUM(CW21:CZ21)</f>
        <v>62.004792</v>
      </c>
      <c r="CW21" s="62"/>
      <c r="CX21" s="143"/>
      <c r="CY21" s="200">
        <v>62.004792</v>
      </c>
      <c r="CZ21" s="149"/>
      <c r="DA21" s="161">
        <f>SUM(DB21:DE21)</f>
        <v>59.386</v>
      </c>
      <c r="DB21" s="62"/>
      <c r="DC21" s="143"/>
      <c r="DD21" s="109">
        <v>59.386</v>
      </c>
      <c r="DE21" s="149"/>
      <c r="DF21" s="161">
        <f>SUM(DG21:DJ21)</f>
        <v>54.9612</v>
      </c>
      <c r="DG21" s="229"/>
      <c r="DH21" s="231"/>
      <c r="DI21" s="229">
        <v>54.9612</v>
      </c>
      <c r="DJ21" s="230"/>
      <c r="DK21" s="225">
        <f>SUM(DL21:DO21)</f>
        <v>54.9777</v>
      </c>
      <c r="DL21" s="229"/>
      <c r="DM21" s="231"/>
      <c r="DN21" s="229">
        <v>54.9777</v>
      </c>
      <c r="DO21" s="230"/>
      <c r="DP21" s="192">
        <f>SUM(DQ21:DT21)</f>
        <v>57.744021</v>
      </c>
      <c r="DQ21" s="200"/>
      <c r="DR21" s="203"/>
      <c r="DS21" s="200">
        <v>57.744021</v>
      </c>
      <c r="DT21" s="201"/>
      <c r="DU21" s="192">
        <f>SUM(DV21:DY21)</f>
        <v>55.359103</v>
      </c>
      <c r="DV21" s="200"/>
      <c r="DW21" s="203"/>
      <c r="DX21" s="200">
        <v>55.359103</v>
      </c>
      <c r="DY21" s="201"/>
      <c r="DZ21" s="192">
        <f>SUM(EA21:ED21)</f>
        <v>56.168934</v>
      </c>
      <c r="EA21" s="200"/>
      <c r="EB21" s="203"/>
      <c r="EC21" s="200">
        <v>56.168934</v>
      </c>
      <c r="ED21" s="201"/>
      <c r="EE21" s="192">
        <f>SUM(EF21:EI21)</f>
        <v>47.835407</v>
      </c>
      <c r="EF21" s="200"/>
      <c r="EG21" s="203"/>
      <c r="EH21" s="200">
        <v>47.835407</v>
      </c>
      <c r="EI21" s="201"/>
      <c r="EJ21" s="192">
        <f>SUM(EK21:EN21)</f>
        <v>49.380597</v>
      </c>
      <c r="EK21" s="200"/>
      <c r="EL21" s="203"/>
      <c r="EM21" s="200">
        <v>49.380597</v>
      </c>
      <c r="EN21" s="201"/>
      <c r="EO21" s="192">
        <f>SUM(EP21:ES21)</f>
        <v>52.541953</v>
      </c>
      <c r="EP21" s="200"/>
      <c r="EQ21" s="203"/>
      <c r="ER21" s="200">
        <v>52.541953</v>
      </c>
      <c r="ES21" s="201"/>
      <c r="ET21" s="192">
        <f>SUM(EU21:EX21)</f>
        <v>56.380447</v>
      </c>
      <c r="EU21" s="200"/>
      <c r="EV21" s="203"/>
      <c r="EW21" s="200">
        <v>56.380447</v>
      </c>
      <c r="EX21" s="201"/>
    </row>
    <row r="22" spans="1:154" ht="12.75">
      <c r="A22" s="38"/>
      <c r="B22" s="28" t="s">
        <v>53</v>
      </c>
      <c r="C22" s="29"/>
      <c r="D22" s="30" t="s">
        <v>206</v>
      </c>
      <c r="E22" s="158"/>
      <c r="F22" s="162"/>
      <c r="G22" s="162"/>
      <c r="H22" s="162"/>
      <c r="I22" s="163"/>
      <c r="J22" s="158"/>
      <c r="K22" s="162"/>
      <c r="L22" s="162"/>
      <c r="M22" s="162"/>
      <c r="N22" s="163"/>
      <c r="O22" s="158"/>
      <c r="P22" s="162"/>
      <c r="Q22" s="162"/>
      <c r="R22" s="162"/>
      <c r="S22" s="163"/>
      <c r="T22" s="158"/>
      <c r="U22" s="167"/>
      <c r="V22" s="162"/>
      <c r="W22" s="162"/>
      <c r="X22" s="167"/>
      <c r="Y22" s="158"/>
      <c r="Z22" s="162"/>
      <c r="AA22" s="162"/>
      <c r="AB22" s="162"/>
      <c r="AC22" s="166"/>
      <c r="AD22" s="158"/>
      <c r="AE22" s="162"/>
      <c r="AF22" s="162"/>
      <c r="AG22" s="162"/>
      <c r="AH22" s="163"/>
      <c r="AI22" s="158"/>
      <c r="AJ22" s="162"/>
      <c r="AK22" s="162"/>
      <c r="AL22" s="162"/>
      <c r="AM22" s="163"/>
      <c r="AN22" s="158"/>
      <c r="AO22" s="112"/>
      <c r="AP22" s="112"/>
      <c r="AQ22" s="112"/>
      <c r="AR22" s="114"/>
      <c r="AS22" s="158"/>
      <c r="AT22" s="112"/>
      <c r="AU22" s="112"/>
      <c r="AV22" s="113"/>
      <c r="AW22" s="114"/>
      <c r="AX22" s="158"/>
      <c r="AY22" s="112"/>
      <c r="AZ22" s="112"/>
      <c r="BA22" s="112"/>
      <c r="BB22" s="114"/>
      <c r="BC22" s="158"/>
      <c r="BD22" s="112"/>
      <c r="BE22" s="112"/>
      <c r="BF22" s="112"/>
      <c r="BG22" s="114"/>
      <c r="BH22" s="158"/>
      <c r="BI22" s="112"/>
      <c r="BJ22" s="112"/>
      <c r="BK22" s="112"/>
      <c r="BL22" s="114"/>
      <c r="BM22" s="158"/>
      <c r="BN22" s="112"/>
      <c r="BO22" s="112"/>
      <c r="BP22" s="112"/>
      <c r="BQ22" s="114"/>
      <c r="BR22" s="158"/>
      <c r="BS22" s="112"/>
      <c r="BT22" s="112"/>
      <c r="BU22" s="112"/>
      <c r="BV22" s="114"/>
      <c r="BW22" s="158"/>
      <c r="BX22" s="112"/>
      <c r="BY22" s="112"/>
      <c r="BZ22" s="112"/>
      <c r="CA22" s="114"/>
      <c r="CB22" s="38"/>
      <c r="CC22" s="115"/>
      <c r="CD22" s="115"/>
      <c r="CE22" s="115"/>
      <c r="CF22" s="116"/>
      <c r="CG22" s="38"/>
      <c r="CH22" s="115"/>
      <c r="CI22" s="115"/>
      <c r="CJ22" s="115"/>
      <c r="CK22" s="116"/>
      <c r="CL22" s="158"/>
      <c r="CM22" s="112"/>
      <c r="CN22" s="112"/>
      <c r="CO22" s="112"/>
      <c r="CP22" s="114"/>
      <c r="CQ22" s="158"/>
      <c r="CR22" s="112"/>
      <c r="CS22" s="112"/>
      <c r="CT22" s="112"/>
      <c r="CU22" s="114"/>
      <c r="CV22" s="158"/>
      <c r="CW22" s="112"/>
      <c r="CX22" s="112"/>
      <c r="CY22" s="112"/>
      <c r="CZ22" s="114"/>
      <c r="DA22" s="158"/>
      <c r="DB22" s="112"/>
      <c r="DC22" s="112"/>
      <c r="DD22" s="112"/>
      <c r="DE22" s="114"/>
      <c r="DF22" s="158"/>
      <c r="DG22" s="238"/>
      <c r="DH22" s="238"/>
      <c r="DI22" s="238"/>
      <c r="DJ22" s="239"/>
      <c r="DK22" s="158"/>
      <c r="DL22" s="112"/>
      <c r="DM22" s="112"/>
      <c r="DN22" s="112"/>
      <c r="DO22" s="114"/>
      <c r="DP22" s="195"/>
      <c r="DQ22" s="211"/>
      <c r="DR22" s="211"/>
      <c r="DS22" s="211"/>
      <c r="DT22" s="212"/>
      <c r="DU22" s="195"/>
      <c r="DV22" s="211"/>
      <c r="DW22" s="211"/>
      <c r="DX22" s="211"/>
      <c r="DY22" s="212"/>
      <c r="DZ22" s="195"/>
      <c r="EA22" s="211"/>
      <c r="EB22" s="211"/>
      <c r="EC22" s="211"/>
      <c r="ED22" s="212"/>
      <c r="EE22" s="195"/>
      <c r="EF22" s="211"/>
      <c r="EG22" s="211"/>
      <c r="EH22" s="211"/>
      <c r="EI22" s="212"/>
      <c r="EJ22" s="195"/>
      <c r="EK22" s="211"/>
      <c r="EL22" s="211"/>
      <c r="EM22" s="211"/>
      <c r="EN22" s="212"/>
      <c r="EO22" s="195"/>
      <c r="EP22" s="211"/>
      <c r="EQ22" s="211"/>
      <c r="ER22" s="211"/>
      <c r="ES22" s="212"/>
      <c r="ET22" s="195"/>
      <c r="EU22" s="211"/>
      <c r="EV22" s="211"/>
      <c r="EW22" s="211"/>
      <c r="EX22" s="212"/>
    </row>
    <row r="23" spans="1:154" ht="33.75">
      <c r="A23" s="38"/>
      <c r="B23" s="28" t="s">
        <v>54</v>
      </c>
      <c r="C23" s="29" t="s">
        <v>55</v>
      </c>
      <c r="D23" s="30" t="s">
        <v>206</v>
      </c>
      <c r="E23" s="157">
        <f>SUM(F23:I23)</f>
        <v>0</v>
      </c>
      <c r="F23" s="57"/>
      <c r="G23" s="57"/>
      <c r="H23" s="57"/>
      <c r="I23" s="59"/>
      <c r="J23" s="157">
        <f>SUM(K23:N23)</f>
        <v>0</v>
      </c>
      <c r="K23" s="57"/>
      <c r="L23" s="57"/>
      <c r="M23" s="57"/>
      <c r="N23" s="59"/>
      <c r="O23" s="157">
        <f>SUM(P23:S23)</f>
        <v>0</v>
      </c>
      <c r="P23" s="67"/>
      <c r="Q23" s="67"/>
      <c r="R23" s="67"/>
      <c r="S23" s="68"/>
      <c r="T23" s="157">
        <f>SUM(U23:X23)</f>
        <v>0</v>
      </c>
      <c r="U23" s="56"/>
      <c r="V23" s="57"/>
      <c r="W23" s="57"/>
      <c r="X23" s="56"/>
      <c r="Y23" s="157">
        <f>SUM(Z23:AC23)</f>
        <v>0</v>
      </c>
      <c r="Z23" s="67"/>
      <c r="AA23" s="67"/>
      <c r="AB23" s="67"/>
      <c r="AC23" s="117"/>
      <c r="AD23" s="157">
        <f>SUM(AE23:AH23)</f>
        <v>0</v>
      </c>
      <c r="AE23" s="57"/>
      <c r="AF23" s="57"/>
      <c r="AG23" s="57"/>
      <c r="AH23" s="59"/>
      <c r="AI23" s="157">
        <f>SUM(AJ23:AM23)</f>
        <v>0</v>
      </c>
      <c r="AJ23" s="57"/>
      <c r="AK23" s="57"/>
      <c r="AL23" s="57"/>
      <c r="AM23" s="59"/>
      <c r="AN23" s="157"/>
      <c r="AO23" s="62"/>
      <c r="AP23" s="62"/>
      <c r="AQ23" s="62"/>
      <c r="AR23" s="63"/>
      <c r="AS23" s="157">
        <f>SUM(AT23:AW23)</f>
        <v>0</v>
      </c>
      <c r="AT23" s="70"/>
      <c r="AU23" s="70"/>
      <c r="AV23" s="84"/>
      <c r="AW23" s="71"/>
      <c r="AX23" s="157">
        <f>SUM(AY23:BB23)</f>
        <v>0</v>
      </c>
      <c r="AY23" s="62"/>
      <c r="AZ23" s="62"/>
      <c r="BA23" s="62"/>
      <c r="BB23" s="63"/>
      <c r="BC23" s="157">
        <f>SUM(BD23:BG23)</f>
        <v>0</v>
      </c>
      <c r="BD23" s="70"/>
      <c r="BE23" s="70"/>
      <c r="BF23" s="70"/>
      <c r="BG23" s="71"/>
      <c r="BH23" s="157">
        <f>SUM(BI23:BL23)</f>
        <v>0</v>
      </c>
      <c r="BI23" s="62"/>
      <c r="BJ23" s="62"/>
      <c r="BK23" s="62"/>
      <c r="BL23" s="63"/>
      <c r="BM23" s="157">
        <f>SUM(BN23:BQ23)</f>
        <v>0</v>
      </c>
      <c r="BN23" s="62"/>
      <c r="BO23" s="62"/>
      <c r="BP23" s="62"/>
      <c r="BQ23" s="63"/>
      <c r="BR23" s="157">
        <f>SUM(BS23:BV23)</f>
        <v>0</v>
      </c>
      <c r="BS23" s="62"/>
      <c r="BT23" s="62"/>
      <c r="BU23" s="62"/>
      <c r="BV23" s="63"/>
      <c r="BW23" s="157">
        <f>SUM(BX23:CA23)</f>
        <v>0</v>
      </c>
      <c r="BX23" s="62"/>
      <c r="BY23" s="62"/>
      <c r="BZ23" s="62"/>
      <c r="CA23" s="63"/>
      <c r="CB23" s="31"/>
      <c r="CC23" s="60"/>
      <c r="CD23" s="60"/>
      <c r="CE23" s="60"/>
      <c r="CF23" s="61"/>
      <c r="CG23" s="31"/>
      <c r="CH23" s="60"/>
      <c r="CI23" s="60"/>
      <c r="CJ23" s="60"/>
      <c r="CK23" s="61"/>
      <c r="CL23" s="157">
        <f>SUM(CM23:CP23)</f>
        <v>0</v>
      </c>
      <c r="CM23" s="62"/>
      <c r="CN23" s="62"/>
      <c r="CO23" s="62"/>
      <c r="CP23" s="63"/>
      <c r="CQ23" s="157">
        <f>SUM(CR23:CU23)</f>
        <v>0</v>
      </c>
      <c r="CR23" s="62"/>
      <c r="CS23" s="62"/>
      <c r="CT23" s="62"/>
      <c r="CU23" s="63"/>
      <c r="CV23" s="157">
        <f>SUM(CW23:CZ23)</f>
        <v>0</v>
      </c>
      <c r="CW23" s="62"/>
      <c r="CX23" s="62"/>
      <c r="CY23" s="62"/>
      <c r="CZ23" s="63"/>
      <c r="DA23" s="157">
        <f>SUM(DB23:DE23)</f>
        <v>0</v>
      </c>
      <c r="DB23" s="62"/>
      <c r="DC23" s="62"/>
      <c r="DD23" s="62"/>
      <c r="DE23" s="63"/>
      <c r="DF23" s="157">
        <f>SUM(DG23:DJ23)</f>
        <v>0</v>
      </c>
      <c r="DG23" s="229"/>
      <c r="DH23" s="229"/>
      <c r="DI23" s="229"/>
      <c r="DJ23" s="230"/>
      <c r="DK23" s="157"/>
      <c r="DL23" s="62"/>
      <c r="DM23" s="62"/>
      <c r="DN23" s="62"/>
      <c r="DO23" s="63"/>
      <c r="DP23" s="192"/>
      <c r="DQ23" s="200"/>
      <c r="DR23" s="200"/>
      <c r="DS23" s="200"/>
      <c r="DT23" s="201"/>
      <c r="DU23" s="192"/>
      <c r="DV23" s="200"/>
      <c r="DW23" s="200"/>
      <c r="DX23" s="200"/>
      <c r="DY23" s="201"/>
      <c r="DZ23" s="192"/>
      <c r="EA23" s="200"/>
      <c r="EB23" s="200"/>
      <c r="EC23" s="200"/>
      <c r="ED23" s="201"/>
      <c r="EE23" s="192"/>
      <c r="EF23" s="200"/>
      <c r="EG23" s="200"/>
      <c r="EH23" s="200"/>
      <c r="EI23" s="201"/>
      <c r="EJ23" s="192"/>
      <c r="EK23" s="200"/>
      <c r="EL23" s="200"/>
      <c r="EM23" s="200"/>
      <c r="EN23" s="201"/>
      <c r="EO23" s="192"/>
      <c r="EP23" s="200"/>
      <c r="EQ23" s="200"/>
      <c r="ER23" s="200"/>
      <c r="ES23" s="201"/>
      <c r="ET23" s="192"/>
      <c r="EU23" s="200"/>
      <c r="EV23" s="200"/>
      <c r="EW23" s="200"/>
      <c r="EX23" s="201"/>
    </row>
    <row r="24" spans="1:154" ht="24.75" customHeight="1">
      <c r="A24" s="38"/>
      <c r="B24" s="28" t="s">
        <v>56</v>
      </c>
      <c r="C24" s="29" t="s">
        <v>57</v>
      </c>
      <c r="D24" s="30" t="s">
        <v>206</v>
      </c>
      <c r="E24" s="157">
        <f>SUM(F24:I24)</f>
        <v>0</v>
      </c>
      <c r="F24" s="57"/>
      <c r="G24" s="57"/>
      <c r="H24" s="57"/>
      <c r="I24" s="59"/>
      <c r="J24" s="157">
        <f>SUM(K24:N24)</f>
        <v>0</v>
      </c>
      <c r="K24" s="67"/>
      <c r="L24" s="67"/>
      <c r="M24" s="67"/>
      <c r="N24" s="68"/>
      <c r="O24" s="157">
        <f>SUM(P24:S24)</f>
        <v>0</v>
      </c>
      <c r="P24" s="67"/>
      <c r="Q24" s="67"/>
      <c r="R24" s="67"/>
      <c r="S24" s="68"/>
      <c r="T24" s="157">
        <f>SUM(U24:X24)</f>
        <v>0</v>
      </c>
      <c r="U24" s="69"/>
      <c r="V24" s="67"/>
      <c r="W24" s="67"/>
      <c r="X24" s="69"/>
      <c r="Y24" s="157">
        <f>SUM(Z24:AC24)</f>
        <v>0</v>
      </c>
      <c r="Z24" s="67"/>
      <c r="AA24" s="67"/>
      <c r="AB24" s="67"/>
      <c r="AC24" s="117"/>
      <c r="AD24" s="157">
        <f>SUM(AE24:AH24)</f>
        <v>0</v>
      </c>
      <c r="AE24" s="67"/>
      <c r="AF24" s="67"/>
      <c r="AG24" s="67"/>
      <c r="AH24" s="68"/>
      <c r="AI24" s="157">
        <f>SUM(AJ24:AM24)</f>
        <v>0</v>
      </c>
      <c r="AJ24" s="67"/>
      <c r="AK24" s="67"/>
      <c r="AL24" s="67"/>
      <c r="AM24" s="68"/>
      <c r="AN24" s="157"/>
      <c r="AO24" s="70"/>
      <c r="AP24" s="70"/>
      <c r="AQ24" s="70"/>
      <c r="AR24" s="71"/>
      <c r="AS24" s="157">
        <f>SUM(AT24:AW24)</f>
        <v>0</v>
      </c>
      <c r="AT24" s="70"/>
      <c r="AU24" s="70"/>
      <c r="AV24" s="84"/>
      <c r="AW24" s="71"/>
      <c r="AX24" s="157">
        <f>SUM(AY24:BB24)</f>
        <v>0</v>
      </c>
      <c r="AY24" s="70"/>
      <c r="AZ24" s="70"/>
      <c r="BA24" s="70"/>
      <c r="BB24" s="71"/>
      <c r="BC24" s="157">
        <f>SUM(BD24:BG24)</f>
        <v>0</v>
      </c>
      <c r="BD24" s="70"/>
      <c r="BE24" s="70"/>
      <c r="BF24" s="70"/>
      <c r="BG24" s="71"/>
      <c r="BH24" s="157">
        <f>SUM(BI24:BL24)</f>
        <v>0</v>
      </c>
      <c r="BI24" s="70"/>
      <c r="BJ24" s="70"/>
      <c r="BK24" s="70"/>
      <c r="BL24" s="71"/>
      <c r="BM24" s="157">
        <f>SUM(BN24:BQ24)</f>
        <v>0</v>
      </c>
      <c r="BN24" s="70"/>
      <c r="BO24" s="70"/>
      <c r="BP24" s="70"/>
      <c r="BQ24" s="71"/>
      <c r="BR24" s="157">
        <f>SUM(BS24:BV24)</f>
        <v>0</v>
      </c>
      <c r="BS24" s="70"/>
      <c r="BT24" s="70"/>
      <c r="BU24" s="70"/>
      <c r="BV24" s="71"/>
      <c r="BW24" s="157">
        <f>SUM(BX24:CA24)</f>
        <v>0</v>
      </c>
      <c r="BX24" s="62"/>
      <c r="BY24" s="62"/>
      <c r="BZ24" s="62"/>
      <c r="CA24" s="63"/>
      <c r="CB24" s="31"/>
      <c r="CC24" s="60"/>
      <c r="CD24" s="60"/>
      <c r="CE24" s="60"/>
      <c r="CF24" s="61"/>
      <c r="CG24" s="31"/>
      <c r="CH24" s="60"/>
      <c r="CI24" s="60"/>
      <c r="CJ24" s="60"/>
      <c r="CK24" s="61"/>
      <c r="CL24" s="157">
        <f>SUM(CM24:CP24)</f>
        <v>0</v>
      </c>
      <c r="CM24" s="62"/>
      <c r="CN24" s="62"/>
      <c r="CO24" s="62"/>
      <c r="CP24" s="63"/>
      <c r="CQ24" s="157">
        <f>SUM(CR24:CU24)</f>
        <v>0</v>
      </c>
      <c r="CR24" s="62"/>
      <c r="CS24" s="62"/>
      <c r="CT24" s="62"/>
      <c r="CU24" s="63"/>
      <c r="CV24" s="157">
        <f>SUM(CW24:CZ24)</f>
        <v>0</v>
      </c>
      <c r="CW24" s="62"/>
      <c r="CX24" s="62"/>
      <c r="CY24" s="62"/>
      <c r="CZ24" s="63"/>
      <c r="DA24" s="157">
        <f>SUM(DB24:DE24)</f>
        <v>0</v>
      </c>
      <c r="DB24" s="62"/>
      <c r="DC24" s="62"/>
      <c r="DD24" s="62"/>
      <c r="DE24" s="63"/>
      <c r="DF24" s="157">
        <f>SUM(DG24:DJ24)</f>
        <v>0</v>
      </c>
      <c r="DG24" s="229"/>
      <c r="DH24" s="229"/>
      <c r="DI24" s="229"/>
      <c r="DJ24" s="230"/>
      <c r="DK24" s="157"/>
      <c r="DL24" s="62"/>
      <c r="DM24" s="62"/>
      <c r="DN24" s="62"/>
      <c r="DO24" s="63"/>
      <c r="DP24" s="192"/>
      <c r="DQ24" s="200"/>
      <c r="DR24" s="200"/>
      <c r="DS24" s="200"/>
      <c r="DT24" s="201"/>
      <c r="DU24" s="192"/>
      <c r="DV24" s="200"/>
      <c r="DW24" s="200"/>
      <c r="DX24" s="200"/>
      <c r="DY24" s="201"/>
      <c r="DZ24" s="192"/>
      <c r="EA24" s="200"/>
      <c r="EB24" s="200"/>
      <c r="EC24" s="200"/>
      <c r="ED24" s="201"/>
      <c r="EE24" s="192"/>
      <c r="EF24" s="200"/>
      <c r="EG24" s="200"/>
      <c r="EH24" s="200"/>
      <c r="EI24" s="201"/>
      <c r="EJ24" s="192"/>
      <c r="EK24" s="200"/>
      <c r="EL24" s="200"/>
      <c r="EM24" s="200"/>
      <c r="EN24" s="201"/>
      <c r="EO24" s="192"/>
      <c r="EP24" s="200"/>
      <c r="EQ24" s="200"/>
      <c r="ER24" s="200"/>
      <c r="ES24" s="201"/>
      <c r="ET24" s="192"/>
      <c r="EU24" s="200"/>
      <c r="EV24" s="200"/>
      <c r="EW24" s="200"/>
      <c r="EX24" s="201"/>
    </row>
    <row r="25" spans="1:154" ht="12.75">
      <c r="A25" s="38" t="s">
        <v>58</v>
      </c>
      <c r="B25" s="28" t="s">
        <v>59</v>
      </c>
      <c r="C25" s="29" t="s">
        <v>60</v>
      </c>
      <c r="D25" s="30" t="s">
        <v>206</v>
      </c>
      <c r="E25" s="157">
        <f>SUM(F25:I25)</f>
        <v>0</v>
      </c>
      <c r="F25" s="57"/>
      <c r="G25" s="57"/>
      <c r="H25" s="57"/>
      <c r="I25" s="59"/>
      <c r="J25" s="157">
        <f>SUM(K25:N25)</f>
        <v>0</v>
      </c>
      <c r="K25" s="67"/>
      <c r="L25" s="67"/>
      <c r="M25" s="67"/>
      <c r="N25" s="68"/>
      <c r="O25" s="157">
        <f>SUM(P25:S25)</f>
        <v>0</v>
      </c>
      <c r="P25" s="67"/>
      <c r="Q25" s="67"/>
      <c r="R25" s="67"/>
      <c r="S25" s="68"/>
      <c r="T25" s="157">
        <f>SUM(U25:X25)</f>
        <v>0</v>
      </c>
      <c r="U25" s="69"/>
      <c r="V25" s="67"/>
      <c r="W25" s="67"/>
      <c r="X25" s="69"/>
      <c r="Y25" s="157">
        <f>SUM(Z25:AC25)</f>
        <v>0</v>
      </c>
      <c r="Z25" s="67"/>
      <c r="AA25" s="67"/>
      <c r="AB25" s="67"/>
      <c r="AC25" s="117"/>
      <c r="AD25" s="157">
        <f>SUM(AE25:AH25)</f>
        <v>0</v>
      </c>
      <c r="AE25" s="67"/>
      <c r="AF25" s="67"/>
      <c r="AG25" s="67"/>
      <c r="AH25" s="68"/>
      <c r="AI25" s="157">
        <f>SUM(AJ25:AM25)</f>
        <v>0</v>
      </c>
      <c r="AJ25" s="67"/>
      <c r="AK25" s="67"/>
      <c r="AL25" s="67"/>
      <c r="AM25" s="68"/>
      <c r="AN25" s="157"/>
      <c r="AO25" s="70"/>
      <c r="AP25" s="70"/>
      <c r="AQ25" s="70"/>
      <c r="AR25" s="71"/>
      <c r="AS25" s="157">
        <f>SUM(AT25:AW25)</f>
        <v>0</v>
      </c>
      <c r="AT25" s="70"/>
      <c r="AU25" s="70"/>
      <c r="AV25" s="84"/>
      <c r="AW25" s="71"/>
      <c r="AX25" s="157">
        <f>SUM(AY25:BB25)</f>
        <v>0</v>
      </c>
      <c r="AY25" s="70"/>
      <c r="AZ25" s="70"/>
      <c r="BA25" s="70"/>
      <c r="BB25" s="71"/>
      <c r="BC25" s="157">
        <f>SUM(BD25:BG25)</f>
        <v>0</v>
      </c>
      <c r="BD25" s="70"/>
      <c r="BE25" s="70"/>
      <c r="BF25" s="70"/>
      <c r="BG25" s="71"/>
      <c r="BH25" s="157">
        <f>SUM(BI25:BL25)</f>
        <v>0</v>
      </c>
      <c r="BI25" s="70"/>
      <c r="BJ25" s="70"/>
      <c r="BK25" s="70"/>
      <c r="BL25" s="71"/>
      <c r="BM25" s="157">
        <f>SUM(BN25:BQ25)</f>
        <v>0</v>
      </c>
      <c r="BN25" s="70"/>
      <c r="BO25" s="70"/>
      <c r="BP25" s="70"/>
      <c r="BQ25" s="71"/>
      <c r="BR25" s="31">
        <f>SUM(BS25:BV25)</f>
        <v>0</v>
      </c>
      <c r="BS25" s="70"/>
      <c r="BT25" s="70"/>
      <c r="BU25" s="70"/>
      <c r="BV25" s="71"/>
      <c r="BW25" s="157">
        <f>SUM(BX25:CA25)</f>
        <v>0</v>
      </c>
      <c r="BX25" s="62"/>
      <c r="BY25" s="62"/>
      <c r="BZ25" s="62"/>
      <c r="CA25" s="63"/>
      <c r="CB25" s="31"/>
      <c r="CC25" s="60"/>
      <c r="CD25" s="60"/>
      <c r="CE25" s="60"/>
      <c r="CF25" s="61"/>
      <c r="CG25" s="31"/>
      <c r="CH25" s="60"/>
      <c r="CI25" s="60"/>
      <c r="CJ25" s="60"/>
      <c r="CK25" s="61"/>
      <c r="CL25" s="157">
        <f>SUM(CM25:CP25)</f>
        <v>0</v>
      </c>
      <c r="CM25" s="62"/>
      <c r="CN25" s="62"/>
      <c r="CO25" s="62"/>
      <c r="CP25" s="63"/>
      <c r="CQ25" s="157">
        <f>SUM(CR25:CU25)</f>
        <v>0</v>
      </c>
      <c r="CR25" s="62"/>
      <c r="CS25" s="62"/>
      <c r="CT25" s="62"/>
      <c r="CU25" s="63"/>
      <c r="CV25" s="157">
        <f>SUM(CW25:CZ25)</f>
        <v>0</v>
      </c>
      <c r="CW25" s="62"/>
      <c r="CX25" s="62"/>
      <c r="CY25" s="62"/>
      <c r="CZ25" s="63"/>
      <c r="DA25" s="157">
        <f>SUM(DB25:DE25)</f>
        <v>0</v>
      </c>
      <c r="DB25" s="62"/>
      <c r="DC25" s="62"/>
      <c r="DD25" s="62"/>
      <c r="DE25" s="63"/>
      <c r="DF25" s="157">
        <f>SUM(DG25:DJ25)</f>
        <v>0</v>
      </c>
      <c r="DG25" s="229"/>
      <c r="DH25" s="229"/>
      <c r="DI25" s="229"/>
      <c r="DJ25" s="230"/>
      <c r="DK25" s="157"/>
      <c r="DL25" s="62"/>
      <c r="DM25" s="62"/>
      <c r="DN25" s="62"/>
      <c r="DO25" s="63"/>
      <c r="DP25" s="192"/>
      <c r="DQ25" s="200"/>
      <c r="DR25" s="200"/>
      <c r="DS25" s="200"/>
      <c r="DT25" s="201"/>
      <c r="DU25" s="192"/>
      <c r="DV25" s="200"/>
      <c r="DW25" s="200"/>
      <c r="DX25" s="200"/>
      <c r="DY25" s="201"/>
      <c r="DZ25" s="192"/>
      <c r="EA25" s="200"/>
      <c r="EB25" s="200"/>
      <c r="EC25" s="200"/>
      <c r="ED25" s="201"/>
      <c r="EE25" s="192"/>
      <c r="EF25" s="200"/>
      <c r="EG25" s="200"/>
      <c r="EH25" s="200"/>
      <c r="EI25" s="201"/>
      <c r="EJ25" s="192"/>
      <c r="EK25" s="200"/>
      <c r="EL25" s="200"/>
      <c r="EM25" s="200"/>
      <c r="EN25" s="201"/>
      <c r="EO25" s="192"/>
      <c r="EP25" s="200"/>
      <c r="EQ25" s="200"/>
      <c r="ER25" s="200"/>
      <c r="ES25" s="201"/>
      <c r="ET25" s="192"/>
      <c r="EU25" s="200"/>
      <c r="EV25" s="200"/>
      <c r="EW25" s="200"/>
      <c r="EX25" s="201"/>
    </row>
    <row r="26" spans="1:154" s="119" customFormat="1" ht="12.75">
      <c r="A26" s="38" t="s">
        <v>61</v>
      </c>
      <c r="B26" s="28" t="s">
        <v>69</v>
      </c>
      <c r="C26" s="29" t="s">
        <v>62</v>
      </c>
      <c r="D26" s="30" t="s">
        <v>206</v>
      </c>
      <c r="E26" s="161">
        <f>SUM(F26:I26)</f>
        <v>12858.517000000002</v>
      </c>
      <c r="F26" s="79">
        <v>7556.849</v>
      </c>
      <c r="G26" s="57"/>
      <c r="H26" s="79">
        <v>5298.084</v>
      </c>
      <c r="I26" s="164">
        <v>3.584</v>
      </c>
      <c r="J26" s="161">
        <f>SUM(K26:N26)</f>
        <v>12240.152</v>
      </c>
      <c r="K26" s="67">
        <v>7422.991</v>
      </c>
      <c r="L26" s="67"/>
      <c r="M26" s="67">
        <v>4812.23</v>
      </c>
      <c r="N26" s="68">
        <v>4.931</v>
      </c>
      <c r="O26" s="161">
        <f>SUM(P26:S26)</f>
        <v>12534.998000000001</v>
      </c>
      <c r="P26" s="81">
        <v>7833.513</v>
      </c>
      <c r="Q26" s="67"/>
      <c r="R26" s="81">
        <v>4697.349</v>
      </c>
      <c r="S26" s="82">
        <v>4.136</v>
      </c>
      <c r="T26" s="161">
        <f>SUM(U26:X26)</f>
        <v>37633.667</v>
      </c>
      <c r="U26" s="78">
        <f>P26+K26+F26</f>
        <v>22813.353000000003</v>
      </c>
      <c r="V26" s="78">
        <f>Q26+L26+G26</f>
        <v>0</v>
      </c>
      <c r="W26" s="78">
        <f>R26+M26+H26</f>
        <v>14807.663</v>
      </c>
      <c r="X26" s="78">
        <f>S26+N26+I26</f>
        <v>12.651</v>
      </c>
      <c r="Y26" s="161">
        <f>SUM(Z26:AC26)</f>
        <v>11911.260999999999</v>
      </c>
      <c r="Z26" s="81">
        <v>7717.298</v>
      </c>
      <c r="AA26" s="81"/>
      <c r="AB26" s="81">
        <v>4190.983</v>
      </c>
      <c r="AC26" s="118">
        <v>2.98</v>
      </c>
      <c r="AD26" s="161">
        <f>SUM(AE26:AH26)</f>
        <v>11899.219</v>
      </c>
      <c r="AE26" s="81">
        <v>7867.072</v>
      </c>
      <c r="AF26" s="81"/>
      <c r="AG26" s="81">
        <v>4029.864</v>
      </c>
      <c r="AH26" s="82">
        <v>2.283</v>
      </c>
      <c r="AI26" s="161">
        <f>SUM(AJ26:AM26)</f>
        <v>11487.652</v>
      </c>
      <c r="AJ26" s="81">
        <v>7591.81</v>
      </c>
      <c r="AK26" s="81"/>
      <c r="AL26" s="81">
        <v>3893.788</v>
      </c>
      <c r="AM26" s="82">
        <v>2.054</v>
      </c>
      <c r="AN26" s="91">
        <f>AI26+AD26+Y26</f>
        <v>35298.132</v>
      </c>
      <c r="AO26" s="70">
        <f>AJ26+AE26+Z26</f>
        <v>23176.18</v>
      </c>
      <c r="AP26" s="70">
        <f>AK26+AF26+AA26</f>
        <v>0</v>
      </c>
      <c r="AQ26" s="70">
        <f>AL26+AG26+AB26</f>
        <v>12114.635</v>
      </c>
      <c r="AR26" s="70">
        <f>AM26+AH26+AC26</f>
        <v>7.317</v>
      </c>
      <c r="AS26" s="161">
        <f>SUM(AT26:AW26)</f>
        <v>11819.343</v>
      </c>
      <c r="AT26" s="70">
        <v>7955.777</v>
      </c>
      <c r="AU26" s="70"/>
      <c r="AV26" s="84">
        <v>3861.553</v>
      </c>
      <c r="AW26" s="83">
        <v>2.013</v>
      </c>
      <c r="AX26" s="161">
        <f>SUM(AY26:BB26)</f>
        <v>10758.087</v>
      </c>
      <c r="AY26" s="84">
        <v>6666.781</v>
      </c>
      <c r="AZ26" s="70"/>
      <c r="BA26" s="70">
        <v>4089.629</v>
      </c>
      <c r="BB26" s="83">
        <v>1.677</v>
      </c>
      <c r="BC26" s="161">
        <f>SUM(BD26:BG26)</f>
        <v>11703.444</v>
      </c>
      <c r="BD26" s="84">
        <v>7332.056</v>
      </c>
      <c r="BE26" s="70"/>
      <c r="BF26" s="70">
        <v>4370.12</v>
      </c>
      <c r="BG26" s="83">
        <v>1.268</v>
      </c>
      <c r="BH26" s="161">
        <f>SUM(BI26:BL26)</f>
        <v>12729.668</v>
      </c>
      <c r="BI26" s="84">
        <v>8006.116</v>
      </c>
      <c r="BJ26" s="70"/>
      <c r="BK26" s="70">
        <v>4722.076</v>
      </c>
      <c r="BL26" s="83">
        <v>1.476</v>
      </c>
      <c r="BM26" s="161">
        <f>SUM(BN26:BQ26)</f>
        <v>12953.191</v>
      </c>
      <c r="BN26" s="84">
        <v>8059.796</v>
      </c>
      <c r="BO26" s="70"/>
      <c r="BP26" s="70">
        <v>4891.463</v>
      </c>
      <c r="BQ26" s="83">
        <v>1.932</v>
      </c>
      <c r="BR26" s="36">
        <f>SUM(BS26:BV26)</f>
        <v>13866.489000000001</v>
      </c>
      <c r="BS26" s="84">
        <v>8317.1</v>
      </c>
      <c r="BT26" s="70"/>
      <c r="BU26" s="70">
        <v>5546.867</v>
      </c>
      <c r="BV26" s="83">
        <v>2.522</v>
      </c>
      <c r="BW26" s="161">
        <f>SUM(BX26:CA26)</f>
        <v>146762.021</v>
      </c>
      <c r="BX26" s="109">
        <f>BS26+BN26+BI26+BD26+AY26+AT26+AJ26+AE26+Z26+P26+K26+F26</f>
        <v>92327.159</v>
      </c>
      <c r="BY26" s="62"/>
      <c r="BZ26" s="109">
        <f>BU26+BP26+BK26+BF26+BA26+AV26+AL26+AG26+AB26+R26+M26+H26</f>
        <v>54404.00600000001</v>
      </c>
      <c r="CA26" s="149">
        <f>BV26+BQ26+BL26+BG26+BB26+AW26+AM26+AH26+AC26+S26+N26+I26</f>
        <v>30.855999999999998</v>
      </c>
      <c r="CB26" s="85"/>
      <c r="CC26" s="65"/>
      <c r="CD26" s="86"/>
      <c r="CE26" s="65"/>
      <c r="CF26" s="65"/>
      <c r="CG26" s="85"/>
      <c r="CH26" s="65"/>
      <c r="CI26" s="86"/>
      <c r="CJ26" s="65"/>
      <c r="CK26" s="65"/>
      <c r="CL26" s="161">
        <f>SUM(CM26:CP26)</f>
        <v>30.676000000000002</v>
      </c>
      <c r="CM26" s="109">
        <v>18.851</v>
      </c>
      <c r="CN26" s="62"/>
      <c r="CO26" s="109">
        <v>11.295</v>
      </c>
      <c r="CP26" s="149">
        <v>0.53</v>
      </c>
      <c r="CQ26" s="161">
        <f>SUM(CR26:CU26)</f>
        <v>30.676000000000002</v>
      </c>
      <c r="CR26" s="109">
        <v>18.851</v>
      </c>
      <c r="CS26" s="62"/>
      <c r="CT26" s="109">
        <v>11.295</v>
      </c>
      <c r="CU26" s="149">
        <v>0.53</v>
      </c>
      <c r="CV26" s="161">
        <f>SUM(CW26:CZ26)</f>
        <v>30.676000000000002</v>
      </c>
      <c r="CW26" s="109">
        <v>18.851</v>
      </c>
      <c r="CX26" s="62"/>
      <c r="CY26" s="109">
        <v>11.295</v>
      </c>
      <c r="CZ26" s="149">
        <v>0.53</v>
      </c>
      <c r="DA26" s="161">
        <f>SUM(DB26:DE26)</f>
        <v>30.676000000000002</v>
      </c>
      <c r="DB26" s="109">
        <v>18.851</v>
      </c>
      <c r="DC26" s="62"/>
      <c r="DD26" s="109">
        <v>11.295</v>
      </c>
      <c r="DE26" s="149">
        <v>0.53</v>
      </c>
      <c r="DF26" s="161">
        <f>SUM(DG26:DJ26)</f>
        <v>30.676000000000002</v>
      </c>
      <c r="DG26" s="229">
        <v>18.851</v>
      </c>
      <c r="DH26" s="229"/>
      <c r="DI26" s="229">
        <v>11.295</v>
      </c>
      <c r="DJ26" s="230">
        <v>0.53</v>
      </c>
      <c r="DK26" s="161">
        <f>SUM(DL26:DO26)</f>
        <v>30.676000000000002</v>
      </c>
      <c r="DL26" s="109">
        <v>18.851</v>
      </c>
      <c r="DM26" s="62"/>
      <c r="DN26" s="109">
        <v>11.295</v>
      </c>
      <c r="DO26" s="149">
        <v>0.53</v>
      </c>
      <c r="DP26" s="192">
        <f>SUM(DQ26:DT26)</f>
        <v>30.676000000000002</v>
      </c>
      <c r="DQ26" s="200">
        <v>18.851</v>
      </c>
      <c r="DR26" s="200"/>
      <c r="DS26" s="200">
        <v>11.295</v>
      </c>
      <c r="DT26" s="201">
        <v>0.53</v>
      </c>
      <c r="DU26" s="161">
        <f>SUM(DV26:DY26)</f>
        <v>30.676000000000002</v>
      </c>
      <c r="DV26" s="200">
        <v>18.851</v>
      </c>
      <c r="DW26" s="200"/>
      <c r="DX26" s="200">
        <v>11.295</v>
      </c>
      <c r="DY26" s="201">
        <v>0.53</v>
      </c>
      <c r="DZ26" s="161">
        <f>SUM(EA26:ED26)</f>
        <v>30.676000000000002</v>
      </c>
      <c r="EA26" s="200">
        <v>18.851</v>
      </c>
      <c r="EB26" s="200"/>
      <c r="EC26" s="200">
        <v>11.295</v>
      </c>
      <c r="ED26" s="201">
        <v>0.53</v>
      </c>
      <c r="EE26" s="161">
        <f>SUM(EF26:EI26)</f>
        <v>30.676000000000002</v>
      </c>
      <c r="EF26" s="200">
        <v>18.851</v>
      </c>
      <c r="EG26" s="200"/>
      <c r="EH26" s="200">
        <v>11.295</v>
      </c>
      <c r="EI26" s="201">
        <v>0.53</v>
      </c>
      <c r="EJ26" s="161">
        <f>SUM(EK26:EN26)</f>
        <v>30.676000000000002</v>
      </c>
      <c r="EK26" s="200">
        <v>18.851</v>
      </c>
      <c r="EL26" s="200"/>
      <c r="EM26" s="200">
        <v>11.295</v>
      </c>
      <c r="EN26" s="201">
        <v>0.53</v>
      </c>
      <c r="EO26" s="161">
        <f>SUM(EP26:ES26)</f>
        <v>30.676000000000002</v>
      </c>
      <c r="EP26" s="200">
        <v>18.851</v>
      </c>
      <c r="EQ26" s="200"/>
      <c r="ER26" s="200">
        <v>11.295</v>
      </c>
      <c r="ES26" s="201">
        <v>0.53</v>
      </c>
      <c r="ET26" s="161">
        <f>SUM(EU26:EX26)</f>
        <v>30.676000000000002</v>
      </c>
      <c r="EU26" s="109">
        <f>(CM26+CR26+CW26+DB26+DG26+DL26+DQ26+DV26+EA26+EF26+EK26+EP26)/12</f>
        <v>18.851</v>
      </c>
      <c r="EV26" s="109"/>
      <c r="EW26" s="109">
        <f>(CO26+CT26+CY26+DD26+DI26+DN26+DS26+DX26+EC26+EH26+EM26+ER26)/12</f>
        <v>11.295</v>
      </c>
      <c r="EX26" s="109">
        <f>(CP26+CU26+CZ26+DE26+DJ26+DO26+DT26+DY26+ED26+EI26+EN26+ES26)/12</f>
        <v>0.5300000000000001</v>
      </c>
    </row>
    <row r="27" spans="1:154" s="119" customFormat="1" ht="22.5">
      <c r="A27" s="38" t="s">
        <v>63</v>
      </c>
      <c r="B27" s="28" t="s">
        <v>64</v>
      </c>
      <c r="C27" s="29" t="s">
        <v>65</v>
      </c>
      <c r="D27" s="30" t="s">
        <v>206</v>
      </c>
      <c r="E27" s="31">
        <f>SUM(F27:I27)</f>
        <v>0</v>
      </c>
      <c r="F27" s="57"/>
      <c r="G27" s="57"/>
      <c r="H27" s="57"/>
      <c r="I27" s="59"/>
      <c r="J27" s="157">
        <f>SUM(K27:N27)</f>
        <v>0</v>
      </c>
      <c r="K27" s="67"/>
      <c r="L27" s="67"/>
      <c r="M27" s="67"/>
      <c r="N27" s="68"/>
      <c r="O27" s="157">
        <f>SUM(P27:S27)</f>
        <v>0</v>
      </c>
      <c r="P27" s="67"/>
      <c r="Q27" s="67"/>
      <c r="R27" s="67"/>
      <c r="S27" s="68"/>
      <c r="T27" s="157">
        <f>SUM(U27:X27)</f>
        <v>0</v>
      </c>
      <c r="U27" s="69"/>
      <c r="V27" s="67"/>
      <c r="W27" s="67"/>
      <c r="X27" s="69"/>
      <c r="Y27" s="157">
        <f>SUM(Z27:AC27)</f>
        <v>0</v>
      </c>
      <c r="Z27" s="67"/>
      <c r="AA27" s="67"/>
      <c r="AB27" s="67"/>
      <c r="AC27" s="117"/>
      <c r="AD27" s="157">
        <f>SUM(AE27:AH27)</f>
        <v>0</v>
      </c>
      <c r="AE27" s="67"/>
      <c r="AF27" s="67"/>
      <c r="AG27" s="67"/>
      <c r="AH27" s="68"/>
      <c r="AI27" s="157">
        <f>SUM(AJ27:AM27)</f>
        <v>0</v>
      </c>
      <c r="AJ27" s="67"/>
      <c r="AK27" s="67"/>
      <c r="AL27" s="67"/>
      <c r="AM27" s="68"/>
      <c r="AN27" s="31"/>
      <c r="AO27" s="70"/>
      <c r="AP27" s="70"/>
      <c r="AQ27" s="70"/>
      <c r="AR27" s="71"/>
      <c r="AS27" s="157">
        <f>SUM(AT27:AW27)</f>
        <v>0</v>
      </c>
      <c r="AT27" s="70"/>
      <c r="AU27" s="70"/>
      <c r="AV27" s="84"/>
      <c r="AW27" s="71"/>
      <c r="AX27" s="31">
        <f>SUM(AY27:BB27)</f>
        <v>0</v>
      </c>
      <c r="AY27" s="70"/>
      <c r="AZ27" s="70"/>
      <c r="BA27" s="70"/>
      <c r="BB27" s="71"/>
      <c r="BC27" s="157">
        <f>SUM(BD27:BG27)</f>
        <v>0</v>
      </c>
      <c r="BD27" s="70"/>
      <c r="BE27" s="70"/>
      <c r="BF27" s="70"/>
      <c r="BG27" s="71"/>
      <c r="BH27" s="157">
        <f>SUM(BI27:BL27)</f>
        <v>0</v>
      </c>
      <c r="BI27" s="70"/>
      <c r="BJ27" s="70"/>
      <c r="BK27" s="70"/>
      <c r="BL27" s="71"/>
      <c r="BM27" s="31">
        <f>SUM(BN27:BQ27)</f>
        <v>0</v>
      </c>
      <c r="BN27" s="70"/>
      <c r="BO27" s="70"/>
      <c r="BP27" s="70"/>
      <c r="BQ27" s="71"/>
      <c r="BR27" s="31">
        <f>SUM(BS27:BV27)</f>
        <v>0</v>
      </c>
      <c r="BS27" s="70"/>
      <c r="BT27" s="70"/>
      <c r="BU27" s="70"/>
      <c r="BV27" s="71"/>
      <c r="BW27" s="157">
        <f>SUM(BX27:CA27)</f>
        <v>0</v>
      </c>
      <c r="BX27" s="62"/>
      <c r="BY27" s="62"/>
      <c r="BZ27" s="62"/>
      <c r="CA27" s="63"/>
      <c r="CB27" s="31"/>
      <c r="CC27" s="60"/>
      <c r="CD27" s="60"/>
      <c r="CE27" s="60"/>
      <c r="CF27" s="61"/>
      <c r="CG27" s="31"/>
      <c r="CH27" s="60"/>
      <c r="CI27" s="60"/>
      <c r="CJ27" s="60"/>
      <c r="CK27" s="61"/>
      <c r="CL27" s="157">
        <f>SUM(CM27:CP27)</f>
        <v>0</v>
      </c>
      <c r="CM27" s="62"/>
      <c r="CN27" s="62"/>
      <c r="CO27" s="62"/>
      <c r="CP27" s="63"/>
      <c r="CQ27" s="157">
        <f>SUM(CR27:CU27)</f>
        <v>0</v>
      </c>
      <c r="CR27" s="62"/>
      <c r="CS27" s="62"/>
      <c r="CT27" s="62"/>
      <c r="CU27" s="63"/>
      <c r="CV27" s="157">
        <f>SUM(CW27:CZ27)</f>
        <v>0</v>
      </c>
      <c r="CW27" s="62"/>
      <c r="CX27" s="62"/>
      <c r="CY27" s="62"/>
      <c r="CZ27" s="63"/>
      <c r="DA27" s="157">
        <f>SUM(DB27:DE27)</f>
        <v>0</v>
      </c>
      <c r="DB27" s="62"/>
      <c r="DC27" s="62"/>
      <c r="DD27" s="62"/>
      <c r="DE27" s="63"/>
      <c r="DF27" s="157">
        <f>SUM(DG27:DJ27)</f>
        <v>0</v>
      </c>
      <c r="DG27" s="62"/>
      <c r="DH27" s="62"/>
      <c r="DI27" s="62"/>
      <c r="DJ27" s="63"/>
      <c r="DK27" s="157"/>
      <c r="DL27" s="62"/>
      <c r="DM27" s="62"/>
      <c r="DN27" s="62"/>
      <c r="DO27" s="63"/>
      <c r="DP27" s="192"/>
      <c r="DQ27" s="200"/>
      <c r="DR27" s="200"/>
      <c r="DS27" s="200"/>
      <c r="DT27" s="201"/>
      <c r="DU27" s="192"/>
      <c r="DV27" s="200"/>
      <c r="DW27" s="200"/>
      <c r="DX27" s="200"/>
      <c r="DY27" s="201"/>
      <c r="DZ27" s="192"/>
      <c r="EA27" s="200"/>
      <c r="EB27" s="200"/>
      <c r="EC27" s="200"/>
      <c r="ED27" s="201"/>
      <c r="EE27" s="192"/>
      <c r="EF27" s="200"/>
      <c r="EG27" s="200"/>
      <c r="EH27" s="200"/>
      <c r="EI27" s="201"/>
      <c r="EJ27" s="192"/>
      <c r="EK27" s="200"/>
      <c r="EL27" s="200"/>
      <c r="EM27" s="200"/>
      <c r="EN27" s="201"/>
      <c r="EO27" s="192"/>
      <c r="EP27" s="200"/>
      <c r="EQ27" s="200"/>
      <c r="ER27" s="200"/>
      <c r="ES27" s="201"/>
      <c r="ET27" s="192"/>
      <c r="EU27" s="200"/>
      <c r="EV27" s="200"/>
      <c r="EW27" s="200"/>
      <c r="EX27" s="201"/>
    </row>
    <row r="28" spans="1:154" ht="13.5" thickBot="1">
      <c r="A28" s="181" t="s">
        <v>66</v>
      </c>
      <c r="B28" s="136" t="s">
        <v>67</v>
      </c>
      <c r="C28" s="151" t="s">
        <v>68</v>
      </c>
      <c r="D28" s="152" t="s">
        <v>206</v>
      </c>
      <c r="E28" s="172">
        <f>E17+E21</f>
        <v>38088.86</v>
      </c>
      <c r="F28" s="121">
        <f>F20-F21-F25-F26-F27-G11-H11-I11</f>
        <v>0</v>
      </c>
      <c r="G28" s="121">
        <f>G20-G21-G23-G25-G26-G27-H12-I12</f>
        <v>0</v>
      </c>
      <c r="H28" s="121">
        <f>H20-H21-H23-H25-H26-H27-I13</f>
        <v>1.5916157281026244E-12</v>
      </c>
      <c r="I28" s="122">
        <f>I20-I21-I23-I25-I26-I27</f>
        <v>3.1086244689504383E-15</v>
      </c>
      <c r="J28" s="171">
        <f>J17+J21</f>
        <v>34476.28999999999</v>
      </c>
      <c r="K28" s="121">
        <f>K20-K21-K25-K26-K27-L11-M11-N11</f>
        <v>0</v>
      </c>
      <c r="L28" s="121">
        <f>L20-L21-L23-L25-L26-L27-M12-N12</f>
        <v>0</v>
      </c>
      <c r="M28" s="124">
        <f>M20-M21-M23-M25-M26-M27-N13</f>
        <v>-5.5706550483591855E-12</v>
      </c>
      <c r="N28" s="122">
        <f>N20-N21-N23-N25-N26-N27</f>
        <v>-1.687538997430238E-14</v>
      </c>
      <c r="O28" s="172">
        <f>O17+O21</f>
        <v>37513.561</v>
      </c>
      <c r="P28" s="121">
        <f>P20-P21-P25-P26-P27-Q11-R11-S11</f>
        <v>7.275957614183426E-12</v>
      </c>
      <c r="Q28" s="121">
        <f>Q20-Q21-Q23-Q25-Q26-Q27-R12-S12</f>
        <v>0</v>
      </c>
      <c r="R28" s="121">
        <f>R20-R21-R23-R25-R26-R27-S13</f>
        <v>-6.423306331271306E-12</v>
      </c>
      <c r="S28" s="122">
        <f>S20-S21-S23-S25-S26-S27</f>
        <v>-3.2862601528904634E-14</v>
      </c>
      <c r="T28" s="153">
        <f>T17+T21</f>
        <v>110078.71100000001</v>
      </c>
      <c r="U28" s="121">
        <f>U20-U21-U25-U26-U27-V11-W11-X11</f>
        <v>0</v>
      </c>
      <c r="V28" s="121">
        <f>V20-V21-V23-V25-V26-V27-W12-X12</f>
        <v>0</v>
      </c>
      <c r="W28" s="121">
        <f>W20-W21-W23-W25-W26-W27-X13</f>
        <v>-1.5006662579253316E-11</v>
      </c>
      <c r="X28" s="122">
        <f>X20-X21-X23-X25-X26-X27</f>
        <v>-1.5987211554602254E-13</v>
      </c>
      <c r="Y28" s="172">
        <f>Y17+Y21</f>
        <v>34172.324</v>
      </c>
      <c r="Z28" s="121">
        <f>Z20-Z21-Z25-Z26-Z27-AA11-AB11-AC11</f>
        <v>7.275957614183426E-12</v>
      </c>
      <c r="AA28" s="121">
        <f>AA20-AA21-AA23-AA25-AA26-AA27-AB12-AC12</f>
        <v>0</v>
      </c>
      <c r="AB28" s="121">
        <f>AB20-AB21-AB23-AB25-AB26-AB27-AC13</f>
        <v>2.5579538487363607E-12</v>
      </c>
      <c r="AC28" s="122">
        <f>AC20-AC21-AC23-AC25-AC26-AC27</f>
        <v>1.8207657603852567E-14</v>
      </c>
      <c r="AD28" s="172">
        <f>AD17+AD21</f>
        <v>32283.187</v>
      </c>
      <c r="AE28" s="121">
        <f>AE20-AE21-AE25-AE26-AE27-AF11-AG11-AH11</f>
        <v>3.637978807091713E-12</v>
      </c>
      <c r="AF28" s="121">
        <f>AF20-AF21-AF23-AF25-AF26-AF27-AG12-AH12</f>
        <v>0</v>
      </c>
      <c r="AG28" s="121">
        <f>AG20-AG21-AG23-AG25-AG26-AG27-AH13</f>
        <v>-2.5579538487363607E-12</v>
      </c>
      <c r="AH28" s="122">
        <f>AH20-AH21-AH23-AH25-AH26-AH27</f>
        <v>7.238654120556021E-14</v>
      </c>
      <c r="AI28" s="172">
        <f>AI17+AI21</f>
        <v>30619.696</v>
      </c>
      <c r="AJ28" s="121">
        <f>AJ20-AJ21-AJ25-AJ26-AJ27-AK11-AL11-AM11</f>
        <v>-7.275957614183426E-12</v>
      </c>
      <c r="AK28" s="123">
        <f>AK20-AK21-AK23-AK25-AK26-AK27-AL12-AM12</f>
        <v>0</v>
      </c>
      <c r="AL28" s="121">
        <f>AL20-AL21-AL23-AL25-AL26-AL27-AM13</f>
        <v>1.3073986337985843E-12</v>
      </c>
      <c r="AM28" s="122">
        <f>AM20-AM21-AM23-AM25-AM26-AM27</f>
        <v>-2.6201263381153694E-14</v>
      </c>
      <c r="AN28" s="153">
        <f>AN17+AN21</f>
        <v>97075.20700000001</v>
      </c>
      <c r="AO28" s="121">
        <f>AO20-AO21-AO25-AO26-AO27-AP11-AQ11-AR11</f>
        <v>1.4551915228366852E-11</v>
      </c>
      <c r="AP28" s="123">
        <f>AP20-AP21-AP23-AP25-AP26-AP27-AQ12-AR12</f>
        <v>0</v>
      </c>
      <c r="AQ28" s="121">
        <f>AQ20-AQ21-AQ23-AQ25-AQ26-AQ27-AR13</f>
        <v>-1.6825651982799172E-11</v>
      </c>
      <c r="AR28" s="122">
        <f>AR20-AR21-AR23-AR25-AR26-AR27</f>
        <v>7.105427357601002E-15</v>
      </c>
      <c r="AS28" s="172">
        <f>AS17+AS21</f>
        <v>33920.405</v>
      </c>
      <c r="AT28" s="121">
        <f>AT20-AT21-AT25-AT26-AT27-AU11-AV11-AW11</f>
        <v>0</v>
      </c>
      <c r="AU28" s="123">
        <f>AU20-AU21-AU23-AU25-AU26-AU27-AV12-AW12</f>
        <v>0</v>
      </c>
      <c r="AV28" s="121">
        <f>AV20-AV21-AV23-AV25-AV26-AV27-AW13</f>
        <v>-35.80199999999917</v>
      </c>
      <c r="AW28" s="122">
        <f>AW20-AW21-AW23-AW25-AW26-AW27</f>
        <v>35.802</v>
      </c>
      <c r="AX28" s="172">
        <f>AX17+AX21</f>
        <v>29133.453999999998</v>
      </c>
      <c r="AY28" s="121">
        <f>AY20-AY21-AY25-AY26-AY27-AZ11-BA11-BB11</f>
        <v>-3.637978807091713E-12</v>
      </c>
      <c r="AZ28" s="123">
        <f>AZ20-AZ21-AZ23-AZ25-AZ26-AZ27-BA12-BB12</f>
        <v>0</v>
      </c>
      <c r="BA28" s="121">
        <f>BA20-BA21-BA23-BA25-BA26-BA27-BB13</f>
        <v>-51.514999999998565</v>
      </c>
      <c r="BB28" s="122">
        <f>BB20-BB21-BB23-BB25-BB26-BB27</f>
        <v>51.51499999999995</v>
      </c>
      <c r="BC28" s="172">
        <f>BC17+BC21</f>
        <v>30938.242000000002</v>
      </c>
      <c r="BD28" s="121">
        <f>BD20-BD21-BD25-BD26-BD27-BE11-BF11-BG11</f>
        <v>0</v>
      </c>
      <c r="BE28" s="123">
        <f>BE20-BE21-BE23-BE25-BE26-BE27-BF12-BG12</f>
        <v>0</v>
      </c>
      <c r="BF28" s="121">
        <f>BF20-BF21-BF23-BF25-BF26-BF27-BG13</f>
        <v>-2.9558577807620168E-12</v>
      </c>
      <c r="BG28" s="122">
        <f>BG20-BG21-BG23-BG25-BG26-BG27</f>
        <v>-2.7755575615628914E-14</v>
      </c>
      <c r="BH28" s="172">
        <f>BH17+BH21</f>
        <v>36462.286</v>
      </c>
      <c r="BI28" s="121">
        <f>BI20-BI21-BI25-BI26-BI27-BJ11-BK11-BL11</f>
        <v>0</v>
      </c>
      <c r="BJ28" s="123">
        <f>BJ20-BJ21-BJ23-BJ25-BJ26-BJ27-BK12-BL12</f>
        <v>0</v>
      </c>
      <c r="BK28" s="121">
        <f>BK20-BK21-BK23-BK25-BK26-BK27-BL13</f>
        <v>4.092726157978177E-12</v>
      </c>
      <c r="BL28" s="122">
        <f>BL20-BL21-BL23-BL25-BL26-BL27</f>
        <v>-8.881784197001252E-16</v>
      </c>
      <c r="BM28" s="172">
        <f>BM17+BM21</f>
        <v>35651.594000000005</v>
      </c>
      <c r="BN28" s="121">
        <f>BN20-BN21-BN25-BN26-BN27-BO11-BP11-BQ11</f>
        <v>-7.275957614183426E-12</v>
      </c>
      <c r="BO28" s="123">
        <f>BO20-BO21-BO23-BO25-BO26-BO27-BP12-BQ12</f>
        <v>0</v>
      </c>
      <c r="BP28" s="121">
        <f>BP20-BP21-BP23-BP25-BP26-BP27-BQ13</f>
        <v>-3.183231456205249E-12</v>
      </c>
      <c r="BQ28" s="122">
        <f>BQ20-BQ21-BQ23-BQ25-BQ26-BQ27</f>
        <v>1.6431300764452317E-14</v>
      </c>
      <c r="BR28" s="172">
        <f>BR17+BR21</f>
        <v>38093.53799999999</v>
      </c>
      <c r="BS28" s="121">
        <f>BS20-BS21-BS25-BS26-BS27-BT11-BU11-BV11</f>
        <v>0</v>
      </c>
      <c r="BT28" s="123">
        <f>BT20-BT21-BT23-BT25-BT26-BT27-BU12-BV12</f>
        <v>0</v>
      </c>
      <c r="BU28" s="121">
        <f>BU20-BU21-BU23-BU25-BU26-BU27-BV13</f>
        <v>5.343281372915953E-12</v>
      </c>
      <c r="BV28" s="122">
        <f>BV20-BV21-BV23-BV25-BV26-BV27</f>
        <v>-8.43769498715119E-15</v>
      </c>
      <c r="BW28" s="172">
        <f>BW17+BW21</f>
        <v>411353.43700000003</v>
      </c>
      <c r="BX28" s="121">
        <f>BX20-BX21-BX25-BX26-BX27-BY11-BZ11-CA11</f>
        <v>1.7462298274040222E-10</v>
      </c>
      <c r="BY28" s="123">
        <f>BY20-BY21-BY23-BY25-BY26-BY27-BZ12-CA12</f>
        <v>0</v>
      </c>
      <c r="BZ28" s="121">
        <f>BZ20-BZ21-BZ23-BZ25-BZ26-BZ27-CA13</f>
        <v>8.185452315956354E-12</v>
      </c>
      <c r="CA28" s="122">
        <f>CA20-CA21-CA23-CA25-CA26-CA27</f>
        <v>-2.3092638912203256E-13</v>
      </c>
      <c r="CB28" s="120"/>
      <c r="CC28" s="126"/>
      <c r="CD28" s="127"/>
      <c r="CE28" s="124"/>
      <c r="CF28" s="128"/>
      <c r="CG28" s="120"/>
      <c r="CH28" s="125"/>
      <c r="CI28" s="125"/>
      <c r="CJ28" s="129"/>
      <c r="CK28" s="130"/>
      <c r="CL28" s="182">
        <f>CL17+CL21</f>
        <v>64.54196</v>
      </c>
      <c r="CM28" s="121">
        <f>CM20-CM21-CM25-CM26-CM27-CN11-CO11-CP11</f>
        <v>7.105427357601002E-15</v>
      </c>
      <c r="CN28" s="123">
        <f>CN20-CN21-CN23-CN25-CN26-CN27-CO12-CP12</f>
        <v>0</v>
      </c>
      <c r="CO28" s="125">
        <f>CO20-CO21-CO23-CO25-CO26-CO27-CP13</f>
        <v>-1.1102230246251565E-14</v>
      </c>
      <c r="CP28" s="218">
        <f>CP20-CP21-CP23-CP25-CP26-CP27</f>
        <v>0</v>
      </c>
      <c r="CQ28" s="220">
        <f>CQ17+CQ21</f>
        <v>63.455360000000006</v>
      </c>
      <c r="CR28" s="121">
        <f>CR20-CR21-CR25-CR26-CR27-CS11-CT11-CU11</f>
        <v>0</v>
      </c>
      <c r="CS28" s="123">
        <f>CS20-CS21-CS23-CS25-CS26-CS27-CT12-CU12</f>
        <v>0</v>
      </c>
      <c r="CT28" s="125">
        <f>CT20-CT21-CT23-CT25-CT26-CT27-CU13</f>
        <v>-1.5987211554602254E-14</v>
      </c>
      <c r="CU28" s="218">
        <f>CU20-CU21-CU23-CU25-CU26-CU27</f>
        <v>0</v>
      </c>
      <c r="CV28" s="228">
        <f>CV17+CV21</f>
        <v>62.965992</v>
      </c>
      <c r="CW28" s="121">
        <f>CW20-CW21-CW25-CW26-CW27-CX11-CY11-CZ11</f>
        <v>0</v>
      </c>
      <c r="CX28" s="123">
        <f>CX20-CX21-CX23-CX25-CX26-CX27-CY12-CZ12</f>
        <v>0</v>
      </c>
      <c r="CY28" s="226">
        <f>CY20-CY21-CY23-CY25-CY26-CY27-CZ13</f>
        <v>-5.10702591327572E-15</v>
      </c>
      <c r="CZ28" s="224">
        <f>CZ20-CZ21-CZ23-CZ25-CZ26-CZ27</f>
        <v>0</v>
      </c>
      <c r="DA28" s="182">
        <f>DA17+DA21</f>
        <v>60.189198000000005</v>
      </c>
      <c r="DB28" s="188">
        <f>DB20-DB21-DB25-DB26-DB27-DC11-DD11-DE11</f>
        <v>2.8999999990730885E-05</v>
      </c>
      <c r="DC28" s="189">
        <f>DC20-DC21-DC23-DC25-DC26-DC27-DD12-DE12</f>
        <v>0</v>
      </c>
      <c r="DD28" s="188">
        <f>DD20-DD21-DD23-DD25-DD26-DD27-DE13</f>
        <v>-2.6000000010295565E-05</v>
      </c>
      <c r="DE28" s="190">
        <f>DE20-DE21-DE23-DE25-DE26-DE27</f>
        <v>-2.5000000000052758E-05</v>
      </c>
      <c r="DF28" s="182">
        <f>DF17+DF21</f>
        <v>55.7472</v>
      </c>
      <c r="DG28" s="188">
        <f>DG20-DG21-DG25-DG26-DG27-DH11-DI11-DJ11</f>
        <v>-1.0000000003174137E-05</v>
      </c>
      <c r="DH28" s="189">
        <f>DH20-DH21-DH23-DH25-DH26-DH27-DI12-DJ12</f>
        <v>0</v>
      </c>
      <c r="DI28" s="188">
        <f>DI20-DI21-DI23-DI25-DI26-DI27-DJ13</f>
        <v>-1.0000000008503207E-05</v>
      </c>
      <c r="DJ28" s="190">
        <f>DJ20-DJ21-DJ23-DJ25-DJ26-DJ27</f>
        <v>-2.0000000000020002E-05</v>
      </c>
      <c r="DK28" s="182">
        <f>DK17+DK21</f>
        <v>55.6935</v>
      </c>
      <c r="DL28" s="188">
        <f>DL20-DL21-DL25-DL26-DL27-DM11-DN11-DO11</f>
        <v>-3.999999999848569E-05</v>
      </c>
      <c r="DM28" s="189">
        <f>DM20-DM21-DM23-DM25-DM26-DM27-DN12-DO12</f>
        <v>0</v>
      </c>
      <c r="DN28" s="188">
        <f>DN20-DN21-DN23-DN25-DN26-DN27-DO13</f>
        <v>-4.999999999799609E-05</v>
      </c>
      <c r="DO28" s="190">
        <f>DO20-DO21-DO23-DO25-DO26-DO27</f>
        <v>-2.599999999997049E-05</v>
      </c>
      <c r="DP28" s="213">
        <f>DP17+DP21</f>
        <v>58.733576359999994</v>
      </c>
      <c r="DQ28" s="214">
        <f>DQ20-DQ21-DQ25-DQ26-DQ27-DR11-DS11-DT11</f>
        <v>0</v>
      </c>
      <c r="DR28" s="214">
        <f>DR20-DR21-DR23-DR25-DR26-DR27-DS12-DT12</f>
        <v>0</v>
      </c>
      <c r="DS28" s="214">
        <f>DS20-DS21-DS23-DS25-DS26-DS27-DT13</f>
        <v>1.2101430968414206E-14</v>
      </c>
      <c r="DT28" s="215">
        <f>DT20-DT21-DT23-DT25-DT26-DT27</f>
        <v>-3.600000000325565E-07</v>
      </c>
      <c r="DU28" s="213">
        <f>DU17+DU21</f>
        <v>56.211079999999995</v>
      </c>
      <c r="DV28" s="214">
        <f>DV20-DV21-DV25-DV26-DV27-DW11-DX11-DY11</f>
        <v>7.105427357601002E-15</v>
      </c>
      <c r="DW28" s="214">
        <f>DW20-DW21-DW23-DW25-DW26-DW27-DX12-DY12</f>
        <v>0</v>
      </c>
      <c r="DX28" s="214">
        <f>DX20-DX21-DX23-DX25-DX26-DX27-DY13</f>
        <v>9.103828801926284E-15</v>
      </c>
      <c r="DY28" s="215">
        <f>DY20-DY21-DY23-DY25-DY26-DY27</f>
        <v>0</v>
      </c>
      <c r="DZ28" s="213">
        <f>DZ17+DZ21</f>
        <v>57.08128</v>
      </c>
      <c r="EA28" s="214">
        <f>EA20-EA21-EA25-EA26-EA27-EB11-EC11-ED11</f>
        <v>0</v>
      </c>
      <c r="EB28" s="214">
        <f>EB20-EB21-EB23-EB25-EB26-EB27-EC12-ED12</f>
        <v>0</v>
      </c>
      <c r="EC28" s="214">
        <f>EC20-EC21-EC23-EC25-EC26-EC27-ED13</f>
        <v>9.658940314238862E-15</v>
      </c>
      <c r="ED28" s="215">
        <f>ED20-ED21-ED23-ED25-ED26-ED27</f>
        <v>-1.1102230246251565E-16</v>
      </c>
      <c r="EE28" s="213">
        <f>EE17+EE21</f>
        <v>48.748231999999994</v>
      </c>
      <c r="EF28" s="214">
        <f>EF20-EF21-EF25-EF26-EF27-EG11-EH11-EI11</f>
        <v>7.105427357601002E-15</v>
      </c>
      <c r="EG28" s="214">
        <f>EG20-EG21-EG23-EG25-EG26-EG27-EH12-EI12</f>
        <v>0</v>
      </c>
      <c r="EH28" s="214">
        <f>EH20-EH21-EH23-EH25-EH26-EH27-EI13</f>
        <v>-1.4432899320127035E-15</v>
      </c>
      <c r="EI28" s="215">
        <f>EI20-EI21-EI23-EI25-EI26-EI27</f>
        <v>0</v>
      </c>
      <c r="EJ28" s="213">
        <f>EJ17+EJ21</f>
        <v>50.319248</v>
      </c>
      <c r="EK28" s="214">
        <f>EK20-EK21-EK25-EK26-EK27-EL11-EM11-EN11</f>
        <v>0</v>
      </c>
      <c r="EL28" s="214">
        <f>EL20-EL21-EL23-EL25-EL26-EL27-EM12-EN12</f>
        <v>0</v>
      </c>
      <c r="EM28" s="214">
        <f>EM20-EM21-EM23-EM25-EM26-EM27-EN13</f>
        <v>9.992007221626409E-16</v>
      </c>
      <c r="EN28" s="215">
        <f>EN20-EN21-EN23-EN25-EN26-EN27</f>
        <v>-1.1102230246251565E-16</v>
      </c>
      <c r="EO28" s="213">
        <f>EO17+EO21</f>
        <v>53.484992</v>
      </c>
      <c r="EP28" s="214">
        <f>EP20-EP21-EP25-EP26-EP27-EQ11-ER11-ES11</f>
        <v>0</v>
      </c>
      <c r="EQ28" s="214">
        <f>EQ20-EQ21-EQ23-EQ25-EQ26-EQ27-ER12-ES12</f>
        <v>0</v>
      </c>
      <c r="ER28" s="214">
        <f>ER20-ER21-ER23-ER25-ER26-ER27-ES13</f>
        <v>0</v>
      </c>
      <c r="ES28" s="215">
        <f>ES20-ES21-ES23-ES25-ES26-ES27</f>
        <v>-1.1102230246251565E-16</v>
      </c>
      <c r="ET28" s="213">
        <f>ET17+ET21</f>
        <v>57.26428661333333</v>
      </c>
      <c r="EU28" s="214">
        <f>EU20-EU21-EU25-EU26-EU27-EV11-EW11-EX11</f>
        <v>-4.166666585092571E-07</v>
      </c>
      <c r="EV28" s="214">
        <f>EV20-EV21-EV23-EV25-EV26-EV27-EW12-EX12</f>
        <v>0</v>
      </c>
      <c r="EW28" s="214">
        <f>EW20-EW21-EW23-EW25-EW26-EW27-EX13</f>
        <v>2.4999999315156174E-07</v>
      </c>
      <c r="EX28" s="215">
        <f>EX20-EX21-EX23-EX25-EX26-EX27</f>
        <v>2.199999997731794E-07</v>
      </c>
    </row>
    <row r="30" spans="2:4" s="131" customFormat="1" ht="12.75">
      <c r="B30" s="132"/>
      <c r="C30" s="132"/>
      <c r="D30" s="132"/>
    </row>
    <row r="31" spans="2:123" s="131" customFormat="1" ht="12.75">
      <c r="B31" s="132"/>
      <c r="C31" s="132"/>
      <c r="D31" s="132"/>
      <c r="DS31" s="131">
        <v>87.75728</v>
      </c>
    </row>
    <row r="32" spans="2:123" s="131" customFormat="1" ht="12.75">
      <c r="B32" s="132"/>
      <c r="C32" s="132"/>
      <c r="D32" s="132"/>
      <c r="DS32" s="131">
        <v>75.54146</v>
      </c>
    </row>
    <row r="33" spans="2:123" s="131" customFormat="1" ht="12.75">
      <c r="B33" s="132"/>
      <c r="C33" s="132"/>
      <c r="D33" s="132"/>
      <c r="DS33" s="131">
        <v>12.18949</v>
      </c>
    </row>
    <row r="34" spans="2:123" s="131" customFormat="1" ht="12.75">
      <c r="B34" s="132"/>
      <c r="C34" s="132"/>
      <c r="D34" s="132"/>
      <c r="DS34" s="131">
        <f>DS31-DS32-DS33</f>
        <v>0.026329999999994413</v>
      </c>
    </row>
    <row r="35" spans="2:4" s="131" customFormat="1" ht="12.75">
      <c r="B35" s="132"/>
      <c r="C35" s="132"/>
      <c r="D35" s="132"/>
    </row>
    <row r="36" spans="2:4" s="131" customFormat="1" ht="12.75">
      <c r="B36" s="132"/>
      <c r="C36" s="132"/>
      <c r="D36" s="132"/>
    </row>
    <row r="37" spans="2:4" s="131" customFormat="1" ht="12.75">
      <c r="B37" s="132"/>
      <c r="C37" s="132"/>
      <c r="D37" s="132"/>
    </row>
    <row r="38" spans="2:4" s="131" customFormat="1" ht="12.75">
      <c r="B38" s="132"/>
      <c r="C38" s="132"/>
      <c r="D38" s="132"/>
    </row>
    <row r="39" spans="2:4" s="131" customFormat="1" ht="12.75">
      <c r="B39" s="132"/>
      <c r="C39" s="132"/>
      <c r="D39" s="132"/>
    </row>
    <row r="40" spans="2:4" s="131" customFormat="1" ht="12.75">
      <c r="B40" s="132"/>
      <c r="C40" s="132"/>
      <c r="D40" s="132"/>
    </row>
    <row r="41" spans="2:4" s="131" customFormat="1" ht="12.75">
      <c r="B41" s="132"/>
      <c r="C41" s="132"/>
      <c r="D41" s="132"/>
    </row>
    <row r="42" spans="2:4" s="131" customFormat="1" ht="12.75">
      <c r="B42" s="132"/>
      <c r="C42" s="132"/>
      <c r="D42" s="132"/>
    </row>
    <row r="43" spans="2:4" s="131" customFormat="1" ht="12.75">
      <c r="B43" s="132"/>
      <c r="C43" s="132"/>
      <c r="D43" s="132"/>
    </row>
    <row r="44" spans="2:4" s="131" customFormat="1" ht="12.75">
      <c r="B44" s="132"/>
      <c r="C44" s="132"/>
      <c r="D44" s="132"/>
    </row>
    <row r="45" spans="2:4" s="131" customFormat="1" ht="12.75">
      <c r="B45" s="132"/>
      <c r="C45" s="132"/>
      <c r="D45" s="132"/>
    </row>
    <row r="46" spans="2:4" s="131" customFormat="1" ht="12.75">
      <c r="B46" s="132"/>
      <c r="C46" s="132"/>
      <c r="D46" s="132"/>
    </row>
    <row r="47" spans="2:4" s="131" customFormat="1" ht="12.75">
      <c r="B47" s="132"/>
      <c r="C47" s="132"/>
      <c r="D47" s="132"/>
    </row>
    <row r="48" spans="2:4" s="131" customFormat="1" ht="12.75">
      <c r="B48" s="132"/>
      <c r="C48" s="132"/>
      <c r="D48" s="132"/>
    </row>
    <row r="49" spans="2:4" s="131" customFormat="1" ht="12.75">
      <c r="B49" s="132"/>
      <c r="C49" s="132"/>
      <c r="D49" s="132"/>
    </row>
    <row r="50" spans="2:4" s="131" customFormat="1" ht="12.75">
      <c r="B50" s="132"/>
      <c r="C50" s="132"/>
      <c r="D50" s="132"/>
    </row>
    <row r="51" spans="2:4" s="131" customFormat="1" ht="12.75">
      <c r="B51" s="132"/>
      <c r="C51" s="132"/>
      <c r="D51" s="132"/>
    </row>
    <row r="52" spans="2:4" s="131" customFormat="1" ht="12.75">
      <c r="B52" s="132"/>
      <c r="C52" s="132"/>
      <c r="D52" s="132"/>
    </row>
    <row r="53" spans="2:4" s="131" customFormat="1" ht="12.75">
      <c r="B53" s="132"/>
      <c r="C53" s="132"/>
      <c r="D53" s="132"/>
    </row>
    <row r="54" spans="2:4" s="131" customFormat="1" ht="12.75">
      <c r="B54" s="132"/>
      <c r="C54" s="132"/>
      <c r="D54" s="132"/>
    </row>
    <row r="55" spans="2:4" s="131" customFormat="1" ht="12.75">
      <c r="B55" s="132"/>
      <c r="C55" s="132"/>
      <c r="D55" s="132"/>
    </row>
    <row r="56" spans="2:4" s="131" customFormat="1" ht="12.75">
      <c r="B56" s="132"/>
      <c r="C56" s="132"/>
      <c r="D56" s="132"/>
    </row>
    <row r="57" spans="2:4" s="131" customFormat="1" ht="12.75">
      <c r="B57" s="132"/>
      <c r="C57" s="132"/>
      <c r="D57" s="132"/>
    </row>
    <row r="58" spans="2:4" s="131" customFormat="1" ht="12.75">
      <c r="B58" s="132"/>
      <c r="C58" s="132"/>
      <c r="D58" s="132"/>
    </row>
    <row r="59" spans="2:4" s="131" customFormat="1" ht="12.75">
      <c r="B59" s="132"/>
      <c r="C59" s="132"/>
      <c r="D59" s="132"/>
    </row>
    <row r="60" spans="2:4" s="131" customFormat="1" ht="12.75">
      <c r="B60" s="132"/>
      <c r="C60" s="132"/>
      <c r="D60" s="132"/>
    </row>
    <row r="61" spans="2:4" s="131" customFormat="1" ht="12.75">
      <c r="B61" s="132"/>
      <c r="C61" s="132"/>
      <c r="D61" s="132"/>
    </row>
    <row r="62" spans="2:4" s="131" customFormat="1" ht="12.75">
      <c r="B62" s="132"/>
      <c r="C62" s="132"/>
      <c r="D62" s="132"/>
    </row>
    <row r="63" spans="2:4" s="131" customFormat="1" ht="12.75">
      <c r="B63" s="132"/>
      <c r="C63" s="132"/>
      <c r="D63" s="132"/>
    </row>
    <row r="64" spans="2:4" s="131" customFormat="1" ht="12.75">
      <c r="B64" s="132"/>
      <c r="C64" s="132"/>
      <c r="D64" s="132"/>
    </row>
    <row r="65" spans="2:4" s="131" customFormat="1" ht="12.75">
      <c r="B65" s="132"/>
      <c r="C65" s="132"/>
      <c r="D65" s="132"/>
    </row>
    <row r="66" spans="2:4" s="131" customFormat="1" ht="12.75">
      <c r="B66" s="132"/>
      <c r="C66" s="132"/>
      <c r="D66" s="132"/>
    </row>
    <row r="67" spans="2:4" s="131" customFormat="1" ht="12.75">
      <c r="B67" s="132"/>
      <c r="C67" s="132"/>
      <c r="D67" s="132"/>
    </row>
    <row r="68" spans="2:4" s="131" customFormat="1" ht="12.75">
      <c r="B68" s="132"/>
      <c r="C68" s="132"/>
      <c r="D68" s="132"/>
    </row>
    <row r="69" spans="2:4" s="131" customFormat="1" ht="12.75">
      <c r="B69" s="132"/>
      <c r="C69" s="132"/>
      <c r="D69" s="132"/>
    </row>
    <row r="70" spans="2:4" s="131" customFormat="1" ht="12.75">
      <c r="B70" s="132"/>
      <c r="C70" s="132"/>
      <c r="D70" s="132"/>
    </row>
    <row r="71" spans="2:4" s="131" customFormat="1" ht="12.75">
      <c r="B71" s="132"/>
      <c r="C71" s="132"/>
      <c r="D71" s="132"/>
    </row>
    <row r="72" spans="2:4" s="131" customFormat="1" ht="12.75">
      <c r="B72" s="132"/>
      <c r="C72" s="132"/>
      <c r="D72" s="132"/>
    </row>
    <row r="73" spans="2:4" s="131" customFormat="1" ht="12.75">
      <c r="B73" s="132"/>
      <c r="C73" s="132"/>
      <c r="D73" s="132"/>
    </row>
  </sheetData>
  <sheetProtection/>
  <mergeCells count="20">
    <mergeCell ref="DL4:DO4"/>
    <mergeCell ref="J4:N4"/>
    <mergeCell ref="DG4:DJ4"/>
    <mergeCell ref="A2:EW2"/>
    <mergeCell ref="EU4:EX4"/>
    <mergeCell ref="EE4:EH4"/>
    <mergeCell ref="EP4:ES4"/>
    <mergeCell ref="EK4:EN4"/>
    <mergeCell ref="EA4:ED4"/>
    <mergeCell ref="DV4:DY4"/>
    <mergeCell ref="DQ4:DT4"/>
    <mergeCell ref="O4:S4"/>
    <mergeCell ref="Y4:AC4"/>
    <mergeCell ref="AI4:AM4"/>
    <mergeCell ref="AN4:AR4"/>
    <mergeCell ref="A4:A5"/>
    <mergeCell ref="B4:B5"/>
    <mergeCell ref="C4:C5"/>
    <mergeCell ref="D4:D5"/>
    <mergeCell ref="E4:I4"/>
  </mergeCells>
  <dataValidations count="2">
    <dataValidation type="decimal" allowBlank="1" showInputMessage="1" showErrorMessage="1" error="Ввведеное значение неверно" sqref="CH21:CK21 DG10:DH16 DG17 DG19:DJ21 DB23:DE27 DI10:DJ17 CW19:CZ21 CW10:CX16 CW17 CY10:CZ17 CW23:CZ27 EP19:ES21 DB10:DC16 DB17 DB19:DE21 CR23:CU27 DD10:DE17 CR10:CS16 CR17 CT10:CU17 CR19:CU21 CO10:CP17 CM10:CN16 CM17 CM19:CP21 CM23:CP27 BZ10:CA17 BX10:BY16 BX17 AO10:AR16 BD19:BG19 BD21:BG21 BD23:BG27 BD10:BG16 P23:S27 AE21:AH21 AE19:AH19 AE10:AH16 AE23:AH27 Z23:AC27 Z21:AC21 Z19:AC19 Z10:AC16 U23:X27 K10:N16 K19:N19 U10:X17 K21:N21 F10:I16 U19:X21 K23:N27 F23:I27 F21:I21 F19:I19 P10:S16 P19:S19 AJ21:AM21 AJ19:AM19 AJ10:AM16 AO23:AR27 AN17:AO17 AO19:AR21 AN16 AN26 CC10:CF16 CC23:CF27 CC19:CF19 CC21:CF21 BX19:CA21 BS10:BV16 BS21:BV21 BS19:BV19 BS23:BV27 BN10:BQ16 BI10:BL16 BI23:BL27 BI21:BL21 BI19:BL19 BN19:BQ19 BN21:BQ21 BN23:BQ27 P21:S21 AQ17:AR17 AJ23:AM27 BX23:CA27 AY19:BB19 AT19:AW19 AT10:AW16 AT23:AW27 AT21:AW21 AY21:BB21 AY23:BB27 AY10:BB16 CH10:CK16 CH23:CK27 CH19:CK19 DL10:DM16 DL17 DL19:DO21 DL23:DO27">
      <formula1>-1000000000000000</formula1>
      <formula2>1000000000000000</formula2>
    </dataValidation>
    <dataValidation type="decimal" allowBlank="1" showInputMessage="1" showErrorMessage="1" error="Ввведеное значение неверно" sqref="DN10:DO17 DQ10:DR16 DQ17 DQ19:DT21 DQ23:DT27 DS10:DT17 DV10:DW16 DV17 DV19:DY21 DG23:DJ27 DX10:DY17 EA10:EB16 EA17 DV23:DY27 EC10:ED17 EF19:EI21 EK10:EL16 EK17 EP23:ES27 EF23:EI27 EP10:EQ16 EP17 ER10:ES17 EU23:EX27 EU10:EV16 EU17 EU19:EX21 EA19:ED21 EF10:EG16 EF17 EA23:ED27 EH10:EI17 EW10:EX17 EM10:EN17 EK19:EN21 EK23:EN27">
      <formula1>-1000000000000000</formula1>
      <formula2>1000000000000000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31" sqref="J31"/>
    </sheetView>
  </sheetViews>
  <sheetFormatPr defaultColWidth="9.00390625" defaultRowHeight="12.75"/>
  <cols>
    <col min="2" max="2" width="13.125" style="0" customWidth="1"/>
    <col min="3" max="3" width="12.625" style="0" customWidth="1"/>
    <col min="4" max="4" width="12.125" style="0" customWidth="1"/>
    <col min="5" max="5" width="15.00390625" style="0" customWidth="1"/>
    <col min="8" max="8" width="3.375" style="0" customWidth="1"/>
  </cols>
  <sheetData>
    <row r="1" spans="1:8" ht="15.75">
      <c r="A1" s="248"/>
      <c r="B1" s="249" t="s">
        <v>84</v>
      </c>
      <c r="C1" s="249"/>
      <c r="D1" s="248"/>
      <c r="E1" s="248"/>
      <c r="F1" s="248"/>
      <c r="G1" s="248"/>
      <c r="H1" s="248"/>
    </row>
    <row r="2" spans="1:8" ht="12.75">
      <c r="A2" s="248"/>
      <c r="B2" s="248"/>
      <c r="C2" s="248"/>
      <c r="D2" s="248"/>
      <c r="E2" s="248"/>
      <c r="F2" s="248"/>
      <c r="G2" s="248"/>
      <c r="H2" s="248"/>
    </row>
    <row r="3" spans="1:8" ht="12.75">
      <c r="A3" s="248"/>
      <c r="B3" s="248" t="s">
        <v>85</v>
      </c>
      <c r="C3" s="248" t="s">
        <v>86</v>
      </c>
      <c r="D3" s="248" t="s">
        <v>87</v>
      </c>
      <c r="E3" s="248"/>
      <c r="F3" s="248"/>
      <c r="G3" s="248"/>
      <c r="H3" s="248"/>
    </row>
    <row r="4" spans="1:8" ht="13.5" thickBot="1">
      <c r="A4" s="248"/>
      <c r="B4" s="248"/>
      <c r="C4" s="248"/>
      <c r="D4" s="248"/>
      <c r="E4" s="248"/>
      <c r="F4" s="248" t="s">
        <v>88</v>
      </c>
      <c r="G4" s="248"/>
      <c r="H4" s="248"/>
    </row>
    <row r="5" spans="1:8" ht="12.75">
      <c r="A5" s="250"/>
      <c r="B5" s="251">
        <f>C5+D5</f>
        <v>1857.904</v>
      </c>
      <c r="C5" s="252">
        <v>487.148</v>
      </c>
      <c r="D5" s="252">
        <v>1370.756</v>
      </c>
      <c r="E5" s="253">
        <f aca="true" t="shared" si="0" ref="E5:E28">SUM(C5:D5)</f>
        <v>1857.904</v>
      </c>
      <c r="F5" s="254">
        <v>1824.42</v>
      </c>
      <c r="G5" s="248"/>
      <c r="H5" s="248"/>
    </row>
    <row r="6" spans="1:8" ht="13.5" thickBot="1">
      <c r="A6" s="255" t="s">
        <v>89</v>
      </c>
      <c r="B6" s="256">
        <f>B5*F5</f>
        <v>3389597.21568</v>
      </c>
      <c r="C6" s="257">
        <f>C5*F5</f>
        <v>888762.55416</v>
      </c>
      <c r="D6" s="257">
        <f>D5*F5</f>
        <v>2500834.66152</v>
      </c>
      <c r="E6" s="258">
        <f t="shared" si="0"/>
        <v>3389597.2156800004</v>
      </c>
      <c r="F6" s="259"/>
      <c r="G6" s="248"/>
      <c r="H6" s="248"/>
    </row>
    <row r="7" spans="1:8" ht="12.75">
      <c r="A7" s="250"/>
      <c r="B7" s="251">
        <f>C7+D7</f>
        <v>1096.056</v>
      </c>
      <c r="C7" s="252">
        <v>464.69</v>
      </c>
      <c r="D7" s="252">
        <v>631.366</v>
      </c>
      <c r="E7" s="253">
        <f t="shared" si="0"/>
        <v>1096.056</v>
      </c>
      <c r="F7" s="254">
        <v>1858.04</v>
      </c>
      <c r="G7" s="248"/>
      <c r="H7" s="248"/>
    </row>
    <row r="8" spans="1:8" ht="13.5" thickBot="1">
      <c r="A8" s="255" t="s">
        <v>90</v>
      </c>
      <c r="B8" s="260">
        <f>B7*F7</f>
        <v>2036515.89024</v>
      </c>
      <c r="C8" s="257">
        <f>C7*F7</f>
        <v>863412.6076</v>
      </c>
      <c r="D8" s="257">
        <f>D7*F7</f>
        <v>1173103.2826399999</v>
      </c>
      <c r="E8" s="258">
        <f t="shared" si="0"/>
        <v>2036515.8902399999</v>
      </c>
      <c r="F8" s="259"/>
      <c r="G8" s="248"/>
      <c r="H8" s="248"/>
    </row>
    <row r="9" spans="1:8" ht="12.75">
      <c r="A9" s="250"/>
      <c r="B9" s="251">
        <f>C9+D9</f>
        <v>1686.9920000000002</v>
      </c>
      <c r="C9" s="252">
        <v>468.033</v>
      </c>
      <c r="D9" s="252">
        <v>1218.959</v>
      </c>
      <c r="E9" s="253">
        <f t="shared" si="0"/>
        <v>1686.9920000000002</v>
      </c>
      <c r="F9" s="254">
        <v>1856.4</v>
      </c>
      <c r="G9" s="248"/>
      <c r="H9" s="248"/>
    </row>
    <row r="10" spans="1:8" ht="13.5" thickBot="1">
      <c r="A10" s="255" t="s">
        <v>91</v>
      </c>
      <c r="B10" s="256">
        <f>B9*F9</f>
        <v>3131731.9488000004</v>
      </c>
      <c r="C10" s="257">
        <f>C9*F9</f>
        <v>868856.4612</v>
      </c>
      <c r="D10" s="257">
        <f>D9*F9</f>
        <v>2262875.4876</v>
      </c>
      <c r="E10" s="258">
        <f t="shared" si="0"/>
        <v>3131731.9488000004</v>
      </c>
      <c r="F10" s="259"/>
      <c r="G10" s="248"/>
      <c r="H10" s="248"/>
    </row>
    <row r="11" spans="1:8" ht="12.75">
      <c r="A11" s="250"/>
      <c r="B11" s="251">
        <f>C11+D11</f>
        <v>1098.696</v>
      </c>
      <c r="C11" s="252">
        <v>439.36</v>
      </c>
      <c r="D11" s="252">
        <v>659.336</v>
      </c>
      <c r="E11" s="253">
        <f t="shared" si="0"/>
        <v>1098.696</v>
      </c>
      <c r="F11" s="254">
        <v>1883.14</v>
      </c>
      <c r="G11" s="248"/>
      <c r="H11" s="248"/>
    </row>
    <row r="12" spans="1:8" ht="13.5" thickBot="1">
      <c r="A12" s="255" t="s">
        <v>92</v>
      </c>
      <c r="B12" s="260">
        <f>B11*F11</f>
        <v>2068998.3854399999</v>
      </c>
      <c r="C12" s="257">
        <f>C11*F11</f>
        <v>827376.3904</v>
      </c>
      <c r="D12" s="257">
        <f>D11*F11</f>
        <v>1241621.9950400002</v>
      </c>
      <c r="E12" s="258">
        <f t="shared" si="0"/>
        <v>2068998.3854400003</v>
      </c>
      <c r="F12" s="259"/>
      <c r="G12" s="248"/>
      <c r="H12" s="248"/>
    </row>
    <row r="13" spans="1:8" ht="12.75">
      <c r="A13" s="250"/>
      <c r="B13" s="251">
        <f>C13+D13</f>
        <v>1047.6680000000001</v>
      </c>
      <c r="C13" s="252">
        <v>431.192</v>
      </c>
      <c r="D13" s="252">
        <v>616.476</v>
      </c>
      <c r="E13" s="253">
        <f t="shared" si="0"/>
        <v>1047.6680000000001</v>
      </c>
      <c r="F13" s="254">
        <v>1921.96</v>
      </c>
      <c r="G13" s="248"/>
      <c r="H13" s="248"/>
    </row>
    <row r="14" spans="1:8" ht="13.5" thickBot="1">
      <c r="A14" s="255" t="s">
        <v>93</v>
      </c>
      <c r="B14" s="256">
        <f>B13*F13</f>
        <v>2013575.9892800003</v>
      </c>
      <c r="C14" s="257">
        <f>C13*F13</f>
        <v>828733.7763200001</v>
      </c>
      <c r="D14" s="257">
        <f>D13*F13</f>
        <v>1184842.21296</v>
      </c>
      <c r="E14" s="258">
        <f t="shared" si="0"/>
        <v>2013575.9892799999</v>
      </c>
      <c r="F14" s="259"/>
      <c r="G14" s="248"/>
      <c r="H14" s="248"/>
    </row>
    <row r="15" spans="1:8" ht="12.75">
      <c r="A15" s="250"/>
      <c r="B15" s="251">
        <f>C15+D15</f>
        <v>859.017</v>
      </c>
      <c r="C15" s="252">
        <v>403.454</v>
      </c>
      <c r="D15" s="252">
        <v>455.563</v>
      </c>
      <c r="E15" s="253">
        <f t="shared" si="0"/>
        <v>859.017</v>
      </c>
      <c r="F15" s="254">
        <v>1815.6</v>
      </c>
      <c r="G15" s="248"/>
      <c r="H15" s="248"/>
    </row>
    <row r="16" spans="1:8" ht="13.5" thickBot="1">
      <c r="A16" s="255" t="s">
        <v>94</v>
      </c>
      <c r="B16" s="260">
        <f>B15*F15</f>
        <v>1559631.2652</v>
      </c>
      <c r="C16" s="257">
        <f>C15*F15</f>
        <v>732511.0824</v>
      </c>
      <c r="D16" s="257">
        <f>D15*F15</f>
        <v>827120.1828</v>
      </c>
      <c r="E16" s="258">
        <f t="shared" si="0"/>
        <v>1559631.2651999998</v>
      </c>
      <c r="F16" s="259"/>
      <c r="G16" s="248"/>
      <c r="H16" s="248"/>
    </row>
    <row r="17" spans="1:8" ht="12.75">
      <c r="A17" s="250"/>
      <c r="B17" s="251">
        <f>C17+D17</f>
        <v>1500.616</v>
      </c>
      <c r="C17" s="252">
        <v>457.414</v>
      </c>
      <c r="D17" s="252">
        <v>1043.202</v>
      </c>
      <c r="E17" s="253">
        <f t="shared" si="0"/>
        <v>1500.616</v>
      </c>
      <c r="F17" s="254">
        <v>2143.07</v>
      </c>
      <c r="G17" s="248"/>
      <c r="H17" s="248"/>
    </row>
    <row r="18" spans="1:8" ht="13.5" thickBot="1">
      <c r="A18" s="255" t="s">
        <v>95</v>
      </c>
      <c r="B18" s="256">
        <f>B17*F17</f>
        <v>3215925.13112</v>
      </c>
      <c r="C18" s="257">
        <f>C17*F17</f>
        <v>980270.2209800001</v>
      </c>
      <c r="D18" s="257">
        <f>D17*F17</f>
        <v>2235654.9101400003</v>
      </c>
      <c r="E18" s="258">
        <f t="shared" si="0"/>
        <v>3215925.1311200005</v>
      </c>
      <c r="F18" s="259"/>
      <c r="G18" s="248"/>
      <c r="H18" s="248"/>
    </row>
    <row r="19" spans="1:8" ht="12.75">
      <c r="A19" s="250"/>
      <c r="B19" s="251">
        <f>C19+D19</f>
        <v>1061.359</v>
      </c>
      <c r="C19" s="252">
        <v>432.835</v>
      </c>
      <c r="D19" s="252">
        <v>628.524</v>
      </c>
      <c r="E19" s="253">
        <f t="shared" si="0"/>
        <v>1061.359</v>
      </c>
      <c r="F19" s="254">
        <v>2171</v>
      </c>
      <c r="G19" s="248"/>
      <c r="H19" s="248"/>
    </row>
    <row r="20" spans="1:8" ht="13.5" thickBot="1">
      <c r="A20" s="255" t="s">
        <v>96</v>
      </c>
      <c r="B20" s="260">
        <f>B19*F19</f>
        <v>2304210.389</v>
      </c>
      <c r="C20" s="257">
        <f>C19*F19</f>
        <v>939684.7849999999</v>
      </c>
      <c r="D20" s="257">
        <f>D19*F19</f>
        <v>1364525.604</v>
      </c>
      <c r="E20" s="258">
        <f t="shared" si="0"/>
        <v>2304210.389</v>
      </c>
      <c r="F20" s="259"/>
      <c r="G20" s="248"/>
      <c r="H20" s="248"/>
    </row>
    <row r="21" spans="1:8" ht="12.75">
      <c r="A21" s="250"/>
      <c r="B21" s="251">
        <f>C21+D21</f>
        <v>1190.535</v>
      </c>
      <c r="C21" s="252">
        <v>415.902</v>
      </c>
      <c r="D21" s="252">
        <v>774.633</v>
      </c>
      <c r="E21" s="253">
        <f t="shared" si="0"/>
        <v>1190.535</v>
      </c>
      <c r="F21" s="254">
        <v>2300.44</v>
      </c>
      <c r="G21" s="248"/>
      <c r="H21" s="248"/>
    </row>
    <row r="22" spans="1:8" ht="13.5" thickBot="1">
      <c r="A22" s="255" t="s">
        <v>97</v>
      </c>
      <c r="B22" s="256">
        <f>B21*F21</f>
        <v>2738754.3354</v>
      </c>
      <c r="C22" s="257">
        <f>C21*F21</f>
        <v>956757.59688</v>
      </c>
      <c r="D22" s="257">
        <f>D21*F21</f>
        <v>1781996.7385200001</v>
      </c>
      <c r="E22" s="258">
        <f t="shared" si="0"/>
        <v>2738754.3354</v>
      </c>
      <c r="F22" s="259"/>
      <c r="G22" s="248"/>
      <c r="H22" s="248"/>
    </row>
    <row r="23" spans="1:8" ht="12.75">
      <c r="A23" s="250"/>
      <c r="B23" s="251">
        <f>C23+D23</f>
        <v>1341.46</v>
      </c>
      <c r="C23" s="252">
        <v>481.019</v>
      </c>
      <c r="D23" s="252">
        <v>860.441</v>
      </c>
      <c r="E23" s="253">
        <f t="shared" si="0"/>
        <v>1341.46</v>
      </c>
      <c r="F23" s="254">
        <v>1965.41</v>
      </c>
      <c r="G23" s="248"/>
      <c r="H23" s="248"/>
    </row>
    <row r="24" spans="1:8" ht="13.5" thickBot="1">
      <c r="A24" s="261" t="s">
        <v>98</v>
      </c>
      <c r="B24" s="260">
        <f>B23*F23</f>
        <v>2636518.8986</v>
      </c>
      <c r="C24" s="257">
        <f>C23*F23</f>
        <v>945399.5527900001</v>
      </c>
      <c r="D24" s="257">
        <f>D23*F23</f>
        <v>1691119.34581</v>
      </c>
      <c r="E24" s="258">
        <f t="shared" si="0"/>
        <v>2636518.8986</v>
      </c>
      <c r="F24" s="259"/>
      <c r="G24" s="248"/>
      <c r="H24" s="248"/>
    </row>
    <row r="25" spans="1:8" ht="12.75">
      <c r="A25" s="250"/>
      <c r="B25" s="251">
        <f>C25+D25</f>
        <v>1450.69</v>
      </c>
      <c r="C25" s="252">
        <v>463.071</v>
      </c>
      <c r="D25" s="252">
        <v>987.619</v>
      </c>
      <c r="E25" s="253">
        <f t="shared" si="0"/>
        <v>1450.69</v>
      </c>
      <c r="F25" s="254">
        <v>2049.82</v>
      </c>
      <c r="G25" s="248"/>
      <c r="H25" s="248"/>
    </row>
    <row r="26" spans="1:8" ht="13.5" thickBot="1">
      <c r="A26" s="255" t="s">
        <v>99</v>
      </c>
      <c r="B26" s="260">
        <f>B25*F25</f>
        <v>2973653.3758000005</v>
      </c>
      <c r="C26" s="257">
        <f>C25*F25</f>
        <v>949212.1972200001</v>
      </c>
      <c r="D26" s="257">
        <f>D25*F25</f>
        <v>2024441.1785800003</v>
      </c>
      <c r="E26" s="258">
        <f t="shared" si="0"/>
        <v>2973653.3758000005</v>
      </c>
      <c r="F26" s="259"/>
      <c r="G26" s="248"/>
      <c r="H26" s="248"/>
    </row>
    <row r="27" spans="1:8" ht="12.75">
      <c r="A27" s="250"/>
      <c r="B27" s="251">
        <f>C27+D27</f>
        <v>1831.6950000000002</v>
      </c>
      <c r="C27" s="252">
        <v>512.35</v>
      </c>
      <c r="D27" s="252">
        <v>1319.345</v>
      </c>
      <c r="E27" s="253">
        <f t="shared" si="0"/>
        <v>1831.6950000000002</v>
      </c>
      <c r="F27" s="254">
        <v>2002.37</v>
      </c>
      <c r="G27" s="248"/>
      <c r="H27" s="248"/>
    </row>
    <row r="28" spans="1:8" ht="13.5" thickBot="1">
      <c r="A28" s="255" t="s">
        <v>100</v>
      </c>
      <c r="B28" s="260">
        <f>B27*F27</f>
        <v>3667731.1171500003</v>
      </c>
      <c r="C28" s="257">
        <f>C27*F27</f>
        <v>1025914.2694999999</v>
      </c>
      <c r="D28" s="257">
        <f>D27*F27</f>
        <v>2641816.84765</v>
      </c>
      <c r="E28" s="258">
        <f t="shared" si="0"/>
        <v>3667731.11715</v>
      </c>
      <c r="F28" s="259"/>
      <c r="G28" s="248"/>
      <c r="H28" s="248"/>
    </row>
    <row r="29" spans="1:8" ht="12.75">
      <c r="A29" s="250"/>
      <c r="B29" s="262">
        <f aca="true" t="shared" si="1" ref="B29:D30">B5+B7+B9+B11+B13+B15+B17+B19+B21+B23+B25+B27</f>
        <v>16022.688</v>
      </c>
      <c r="C29" s="263">
        <f t="shared" si="1"/>
        <v>5456.468000000001</v>
      </c>
      <c r="D29" s="263">
        <f t="shared" si="1"/>
        <v>10566.220000000001</v>
      </c>
      <c r="E29" s="264">
        <f>C29+D29</f>
        <v>16022.688000000002</v>
      </c>
      <c r="F29" s="265"/>
      <c r="G29" s="248"/>
      <c r="H29" s="248"/>
    </row>
    <row r="30" spans="1:8" ht="13.5" thickBot="1">
      <c r="A30" s="255" t="s">
        <v>101</v>
      </c>
      <c r="B30" s="266">
        <f t="shared" si="1"/>
        <v>31736843.941710003</v>
      </c>
      <c r="C30" s="267">
        <f t="shared" si="1"/>
        <v>10806891.49445</v>
      </c>
      <c r="D30" s="267">
        <f t="shared" si="1"/>
        <v>20929952.44726</v>
      </c>
      <c r="E30" s="268">
        <f>C30+D30</f>
        <v>31736843.94171</v>
      </c>
      <c r="F30" s="269"/>
      <c r="G30" s="248"/>
      <c r="H30" s="248"/>
    </row>
    <row r="31" spans="1:8" ht="12.75">
      <c r="A31" s="248"/>
      <c r="B31" s="248"/>
      <c r="C31" s="248"/>
      <c r="D31" s="248"/>
      <c r="E31" s="248"/>
      <c r="F31" s="248"/>
      <c r="G31" s="248"/>
      <c r="H31" s="248"/>
    </row>
    <row r="32" spans="1:8" ht="12.75">
      <c r="A32" s="248"/>
      <c r="B32" s="248"/>
      <c r="C32" s="248"/>
      <c r="D32" s="248"/>
      <c r="E32" s="248"/>
      <c r="F32" s="248"/>
      <c r="G32" s="248"/>
      <c r="H32" s="248"/>
    </row>
    <row r="33" spans="1:8" ht="12.75">
      <c r="A33" s="248" t="s">
        <v>102</v>
      </c>
      <c r="B33" s="248"/>
      <c r="C33" s="248"/>
      <c r="D33" s="248"/>
      <c r="E33" s="248"/>
      <c r="F33" s="248"/>
      <c r="G33" s="248"/>
      <c r="H33" s="248"/>
    </row>
    <row r="34" spans="1:8" ht="12.75">
      <c r="A34" s="477" t="s">
        <v>103</v>
      </c>
      <c r="B34" s="477"/>
      <c r="C34" s="477"/>
      <c r="D34" s="477"/>
      <c r="E34" s="477"/>
      <c r="F34" s="477"/>
      <c r="G34" s="477"/>
      <c r="H34" s="477"/>
    </row>
    <row r="35" spans="1:8" ht="12.75">
      <c r="A35" s="477"/>
      <c r="B35" s="477"/>
      <c r="C35" s="477"/>
      <c r="D35" s="477"/>
      <c r="E35" s="477"/>
      <c r="F35" s="477"/>
      <c r="G35" s="477"/>
      <c r="H35" s="477"/>
    </row>
    <row r="36" spans="1:8" ht="12.75">
      <c r="A36" s="248" t="s">
        <v>104</v>
      </c>
      <c r="B36" s="248"/>
      <c r="C36" s="248"/>
      <c r="D36" s="248"/>
      <c r="E36" s="248"/>
      <c r="F36" s="248"/>
      <c r="G36" s="248"/>
      <c r="H36" s="248"/>
    </row>
    <row r="37" spans="1:8" ht="12.75">
      <c r="A37" s="248"/>
      <c r="B37" s="248"/>
      <c r="C37" s="248"/>
      <c r="D37" s="248"/>
      <c r="E37" s="248"/>
      <c r="F37" s="248"/>
      <c r="G37" s="248"/>
      <c r="H37" s="248"/>
    </row>
  </sheetData>
  <sheetProtection/>
  <mergeCells count="1">
    <mergeCell ref="A34:H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D36" sqref="D36"/>
    </sheetView>
  </sheetViews>
  <sheetFormatPr defaultColWidth="9.00390625" defaultRowHeight="12.75"/>
  <cols>
    <col min="2" max="2" width="9.75390625" style="0" customWidth="1"/>
    <col min="4" max="4" width="6.625" style="0" customWidth="1"/>
    <col min="5" max="5" width="7.625" style="0" customWidth="1"/>
    <col min="6" max="6" width="8.375" style="0" customWidth="1"/>
    <col min="7" max="7" width="6.75390625" style="0" customWidth="1"/>
    <col min="8" max="8" width="7.125" style="0" customWidth="1"/>
    <col min="9" max="9" width="6.00390625" style="0" customWidth="1"/>
    <col min="10" max="10" width="6.125" style="0" customWidth="1"/>
    <col min="11" max="11" width="7.00390625" style="0" customWidth="1"/>
    <col min="12" max="12" width="7.25390625" style="0" customWidth="1"/>
    <col min="13" max="13" width="8.125" style="0" customWidth="1"/>
    <col min="14" max="14" width="8.00390625" style="0" customWidth="1"/>
    <col min="15" max="15" width="7.625" style="0" customWidth="1"/>
    <col min="16" max="17" width="7.75390625" style="0" customWidth="1"/>
  </cols>
  <sheetData>
    <row r="1" spans="1:17" ht="13.5" thickBot="1">
      <c r="A1" s="271"/>
      <c r="B1" s="271"/>
      <c r="C1" s="271"/>
      <c r="D1" s="271"/>
      <c r="E1" s="271"/>
      <c r="F1" s="480" t="s">
        <v>141</v>
      </c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271"/>
    </row>
    <row r="2" spans="1:17" ht="13.5" customHeight="1" thickBot="1">
      <c r="A2" s="481" t="s">
        <v>105</v>
      </c>
      <c r="B2" s="482"/>
      <c r="C2" s="483" t="s">
        <v>106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81"/>
    </row>
    <row r="3" spans="1:17" ht="13.5" thickBot="1">
      <c r="A3" s="486" t="s">
        <v>107</v>
      </c>
      <c r="B3" s="487"/>
      <c r="C3" s="484"/>
      <c r="D3" s="273" t="s">
        <v>108</v>
      </c>
      <c r="E3" s="488" t="s">
        <v>109</v>
      </c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279" t="s">
        <v>110</v>
      </c>
    </row>
    <row r="4" spans="1:17" ht="13.5" thickBot="1">
      <c r="A4" s="490" t="s">
        <v>111</v>
      </c>
      <c r="B4" s="491"/>
      <c r="C4" s="485"/>
      <c r="D4" s="276"/>
      <c r="E4" s="276" t="s">
        <v>112</v>
      </c>
      <c r="F4" s="276" t="s">
        <v>113</v>
      </c>
      <c r="G4" s="276" t="s">
        <v>91</v>
      </c>
      <c r="H4" s="276" t="s">
        <v>114</v>
      </c>
      <c r="I4" s="276" t="s">
        <v>93</v>
      </c>
      <c r="J4" s="276" t="s">
        <v>94</v>
      </c>
      <c r="K4" s="276" t="s">
        <v>95</v>
      </c>
      <c r="L4" s="276" t="s">
        <v>115</v>
      </c>
      <c r="M4" s="275" t="s">
        <v>116</v>
      </c>
      <c r="N4" s="276" t="s">
        <v>117</v>
      </c>
      <c r="O4" s="276" t="s">
        <v>118</v>
      </c>
      <c r="P4" s="280" t="s">
        <v>119</v>
      </c>
      <c r="Q4" s="278" t="s">
        <v>120</v>
      </c>
    </row>
    <row r="5" spans="1:17" ht="13.5" thickBot="1">
      <c r="A5" s="478" t="s">
        <v>121</v>
      </c>
      <c r="B5" s="479"/>
      <c r="C5" s="277" t="s">
        <v>122</v>
      </c>
      <c r="D5" s="276" t="s">
        <v>123</v>
      </c>
      <c r="E5" s="276" t="s">
        <v>124</v>
      </c>
      <c r="F5" s="276" t="s">
        <v>124</v>
      </c>
      <c r="G5" s="276" t="s">
        <v>124</v>
      </c>
      <c r="H5" s="276" t="s">
        <v>124</v>
      </c>
      <c r="I5" s="276">
        <v>3</v>
      </c>
      <c r="J5" s="276">
        <v>1</v>
      </c>
      <c r="K5" s="276" t="s">
        <v>124</v>
      </c>
      <c r="L5" s="276" t="s">
        <v>124</v>
      </c>
      <c r="M5" s="276" t="s">
        <v>124</v>
      </c>
      <c r="N5" s="276" t="s">
        <v>124</v>
      </c>
      <c r="O5" s="276" t="s">
        <v>124</v>
      </c>
      <c r="P5" s="274" t="s">
        <v>124</v>
      </c>
      <c r="Q5" s="278">
        <v>4</v>
      </c>
    </row>
    <row r="6" spans="1:17" ht="13.5" thickBot="1">
      <c r="A6" s="478" t="s">
        <v>125</v>
      </c>
      <c r="B6" s="479"/>
      <c r="C6" s="277" t="s">
        <v>122</v>
      </c>
      <c r="D6" s="276" t="s">
        <v>123</v>
      </c>
      <c r="E6" s="276" t="s">
        <v>124</v>
      </c>
      <c r="F6" s="276" t="s">
        <v>124</v>
      </c>
      <c r="G6" s="276" t="s">
        <v>124</v>
      </c>
      <c r="H6" s="276" t="s">
        <v>124</v>
      </c>
      <c r="I6" s="276">
        <v>1</v>
      </c>
      <c r="J6" s="276" t="s">
        <v>124</v>
      </c>
      <c r="K6" s="276" t="s">
        <v>124</v>
      </c>
      <c r="L6" s="276" t="s">
        <v>124</v>
      </c>
      <c r="M6" s="276">
        <v>1</v>
      </c>
      <c r="N6" s="276" t="s">
        <v>124</v>
      </c>
      <c r="O6" s="276" t="s">
        <v>124</v>
      </c>
      <c r="P6" s="274" t="s">
        <v>124</v>
      </c>
      <c r="Q6" s="278">
        <v>2</v>
      </c>
    </row>
    <row r="7" spans="1:17" ht="25.5" customHeight="1" thickBot="1">
      <c r="A7" s="478" t="s">
        <v>126</v>
      </c>
      <c r="B7" s="479"/>
      <c r="C7" s="277" t="s">
        <v>122</v>
      </c>
      <c r="D7" s="276" t="s">
        <v>123</v>
      </c>
      <c r="E7" s="276">
        <v>60</v>
      </c>
      <c r="F7" s="276">
        <v>13</v>
      </c>
      <c r="G7" s="276">
        <v>32</v>
      </c>
      <c r="H7" s="276">
        <v>35</v>
      </c>
      <c r="I7" s="276">
        <v>27</v>
      </c>
      <c r="J7" s="276">
        <v>20</v>
      </c>
      <c r="K7" s="276">
        <v>17</v>
      </c>
      <c r="L7" s="276">
        <v>41</v>
      </c>
      <c r="M7" s="276">
        <v>28</v>
      </c>
      <c r="N7" s="276">
        <v>24</v>
      </c>
      <c r="O7" s="276">
        <v>20</v>
      </c>
      <c r="P7" s="274" t="s">
        <v>124</v>
      </c>
      <c r="Q7" s="278">
        <v>317</v>
      </c>
    </row>
    <row r="8" spans="1:17" ht="13.5" thickBot="1">
      <c r="A8" s="478" t="s">
        <v>127</v>
      </c>
      <c r="B8" s="479"/>
      <c r="C8" s="277" t="s">
        <v>122</v>
      </c>
      <c r="D8" s="276" t="s">
        <v>123</v>
      </c>
      <c r="E8" s="276">
        <v>2</v>
      </c>
      <c r="F8" s="276">
        <v>0</v>
      </c>
      <c r="G8" s="276">
        <v>0</v>
      </c>
      <c r="H8" s="276">
        <v>4</v>
      </c>
      <c r="I8" s="276">
        <v>3</v>
      </c>
      <c r="J8" s="276">
        <v>0</v>
      </c>
      <c r="K8" s="276">
        <v>0</v>
      </c>
      <c r="L8" s="276">
        <v>2</v>
      </c>
      <c r="M8" s="276">
        <v>2</v>
      </c>
      <c r="N8" s="276">
        <v>1</v>
      </c>
      <c r="O8" s="276">
        <v>7</v>
      </c>
      <c r="P8" s="274" t="s">
        <v>124</v>
      </c>
      <c r="Q8" s="278">
        <v>21</v>
      </c>
    </row>
    <row r="9" spans="1:17" ht="13.5" thickBot="1">
      <c r="A9" s="478" t="s">
        <v>128</v>
      </c>
      <c r="B9" s="479"/>
      <c r="C9" s="277" t="s">
        <v>122</v>
      </c>
      <c r="D9" s="276" t="s">
        <v>123</v>
      </c>
      <c r="E9" s="276">
        <v>19</v>
      </c>
      <c r="F9" s="276">
        <v>13</v>
      </c>
      <c r="G9" s="276">
        <v>15</v>
      </c>
      <c r="H9" s="276">
        <v>21</v>
      </c>
      <c r="I9" s="276">
        <v>18</v>
      </c>
      <c r="J9" s="276">
        <v>3</v>
      </c>
      <c r="K9" s="276">
        <v>12</v>
      </c>
      <c r="L9" s="276">
        <v>12</v>
      </c>
      <c r="M9" s="276">
        <v>3</v>
      </c>
      <c r="N9" s="276">
        <v>17</v>
      </c>
      <c r="O9" s="276">
        <v>1</v>
      </c>
      <c r="P9" s="274" t="s">
        <v>124</v>
      </c>
      <c r="Q9" s="278">
        <v>134</v>
      </c>
    </row>
    <row r="10" spans="1:17" ht="25.5" customHeight="1" thickBot="1">
      <c r="A10" s="478" t="s">
        <v>129</v>
      </c>
      <c r="B10" s="479"/>
      <c r="C10" s="277" t="s">
        <v>122</v>
      </c>
      <c r="D10" s="276" t="s">
        <v>123</v>
      </c>
      <c r="E10" s="276" t="s">
        <v>124</v>
      </c>
      <c r="F10" s="276" t="s">
        <v>124</v>
      </c>
      <c r="G10" s="276" t="s">
        <v>124</v>
      </c>
      <c r="H10" s="276" t="s">
        <v>124</v>
      </c>
      <c r="I10" s="276">
        <v>3</v>
      </c>
      <c r="J10" s="276">
        <v>1</v>
      </c>
      <c r="K10" s="276" t="s">
        <v>124</v>
      </c>
      <c r="L10" s="276" t="s">
        <v>124</v>
      </c>
      <c r="M10" s="276" t="s">
        <v>124</v>
      </c>
      <c r="N10" s="276" t="s">
        <v>124</v>
      </c>
      <c r="O10" s="276" t="s">
        <v>124</v>
      </c>
      <c r="P10" s="274" t="s">
        <v>124</v>
      </c>
      <c r="Q10" s="278">
        <v>4</v>
      </c>
    </row>
    <row r="11" spans="1:17" ht="25.5" customHeight="1" thickBot="1">
      <c r="A11" s="478" t="s">
        <v>130</v>
      </c>
      <c r="B11" s="479"/>
      <c r="C11" s="277" t="s">
        <v>122</v>
      </c>
      <c r="D11" s="276" t="s">
        <v>123</v>
      </c>
      <c r="E11" s="276" t="s">
        <v>124</v>
      </c>
      <c r="F11" s="276" t="s">
        <v>124</v>
      </c>
      <c r="G11" s="276" t="s">
        <v>124</v>
      </c>
      <c r="H11" s="276" t="s">
        <v>124</v>
      </c>
      <c r="I11" s="276">
        <v>1</v>
      </c>
      <c r="J11" s="276" t="s">
        <v>124</v>
      </c>
      <c r="K11" s="276" t="s">
        <v>124</v>
      </c>
      <c r="L11" s="276" t="s">
        <v>124</v>
      </c>
      <c r="M11" s="276">
        <v>1</v>
      </c>
      <c r="N11" s="276" t="s">
        <v>124</v>
      </c>
      <c r="O11" s="276" t="s">
        <v>124</v>
      </c>
      <c r="P11" s="274" t="s">
        <v>124</v>
      </c>
      <c r="Q11" s="278">
        <v>2</v>
      </c>
    </row>
    <row r="12" spans="1:17" ht="25.5" customHeight="1" thickBot="1">
      <c r="A12" s="478" t="s">
        <v>140</v>
      </c>
      <c r="B12" s="479"/>
      <c r="C12" s="277" t="s">
        <v>122</v>
      </c>
      <c r="D12" s="276" t="s">
        <v>123</v>
      </c>
      <c r="E12" s="276">
        <v>16</v>
      </c>
      <c r="F12" s="276">
        <v>3</v>
      </c>
      <c r="G12" s="276">
        <v>18</v>
      </c>
      <c r="H12" s="276">
        <v>11</v>
      </c>
      <c r="I12" s="276" t="s">
        <v>131</v>
      </c>
      <c r="J12" s="276">
        <v>8</v>
      </c>
      <c r="K12" s="276">
        <v>4</v>
      </c>
      <c r="L12" s="276">
        <v>19</v>
      </c>
      <c r="M12" s="276">
        <v>16</v>
      </c>
      <c r="N12" s="276">
        <v>14</v>
      </c>
      <c r="O12" s="276">
        <v>19</v>
      </c>
      <c r="P12" s="274" t="s">
        <v>124</v>
      </c>
      <c r="Q12" s="278">
        <v>136</v>
      </c>
    </row>
    <row r="13" spans="1:17" ht="25.5" customHeight="1" thickBot="1">
      <c r="A13" s="478" t="s">
        <v>139</v>
      </c>
      <c r="B13" s="479"/>
      <c r="C13" s="277" t="s">
        <v>122</v>
      </c>
      <c r="D13" s="276" t="s">
        <v>123</v>
      </c>
      <c r="E13" s="276" t="s">
        <v>124</v>
      </c>
      <c r="F13" s="276" t="s">
        <v>124</v>
      </c>
      <c r="G13" s="276" t="s">
        <v>124</v>
      </c>
      <c r="H13" s="276" t="s">
        <v>124</v>
      </c>
      <c r="I13" s="276">
        <v>4</v>
      </c>
      <c r="J13" s="276">
        <v>2</v>
      </c>
      <c r="K13" s="276" t="s">
        <v>124</v>
      </c>
      <c r="L13" s="276" t="s">
        <v>124</v>
      </c>
      <c r="M13" s="276" t="s">
        <v>124</v>
      </c>
      <c r="N13" s="276" t="s">
        <v>124</v>
      </c>
      <c r="O13" s="276" t="s">
        <v>124</v>
      </c>
      <c r="P13" s="274" t="s">
        <v>124</v>
      </c>
      <c r="Q13" s="278">
        <v>6</v>
      </c>
    </row>
    <row r="14" spans="1:17" ht="25.5" customHeight="1" thickBot="1">
      <c r="A14" s="478" t="s">
        <v>132</v>
      </c>
      <c r="B14" s="479"/>
      <c r="C14" s="277" t="s">
        <v>122</v>
      </c>
      <c r="D14" s="276" t="s">
        <v>123</v>
      </c>
      <c r="E14" s="276" t="s">
        <v>124</v>
      </c>
      <c r="F14" s="276" t="s">
        <v>124</v>
      </c>
      <c r="G14" s="276" t="s">
        <v>124</v>
      </c>
      <c r="H14" s="276" t="s">
        <v>124</v>
      </c>
      <c r="I14" s="276">
        <v>1</v>
      </c>
      <c r="J14" s="276" t="s">
        <v>133</v>
      </c>
      <c r="K14" s="276" t="s">
        <v>124</v>
      </c>
      <c r="L14" s="276" t="s">
        <v>124</v>
      </c>
      <c r="M14" s="276">
        <v>1</v>
      </c>
      <c r="N14" s="276" t="s">
        <v>124</v>
      </c>
      <c r="O14" s="276" t="s">
        <v>124</v>
      </c>
      <c r="P14" s="274" t="s">
        <v>124</v>
      </c>
      <c r="Q14" s="278">
        <v>2</v>
      </c>
    </row>
    <row r="15" spans="1:17" ht="13.5" thickBot="1">
      <c r="A15" s="478" t="s">
        <v>134</v>
      </c>
      <c r="B15" s="479"/>
      <c r="C15" s="277" t="s">
        <v>122</v>
      </c>
      <c r="D15" s="276" t="s">
        <v>123</v>
      </c>
      <c r="E15" s="276">
        <v>1</v>
      </c>
      <c r="F15" s="276">
        <v>1</v>
      </c>
      <c r="G15" s="276">
        <v>2</v>
      </c>
      <c r="H15" s="276" t="s">
        <v>124</v>
      </c>
      <c r="I15" s="276">
        <v>14</v>
      </c>
      <c r="J15" s="276" t="s">
        <v>124</v>
      </c>
      <c r="K15" s="276">
        <v>2</v>
      </c>
      <c r="L15" s="276" t="s">
        <v>135</v>
      </c>
      <c r="M15" s="276" t="s">
        <v>124</v>
      </c>
      <c r="N15" s="276">
        <v>7</v>
      </c>
      <c r="O15" s="276">
        <v>15</v>
      </c>
      <c r="P15" s="274" t="s">
        <v>124</v>
      </c>
      <c r="Q15" s="278">
        <v>50</v>
      </c>
    </row>
    <row r="16" spans="1:17" ht="13.5" thickBot="1">
      <c r="A16" s="478" t="s">
        <v>136</v>
      </c>
      <c r="B16" s="479"/>
      <c r="C16" s="277" t="s">
        <v>122</v>
      </c>
      <c r="D16" s="276" t="s">
        <v>123</v>
      </c>
      <c r="E16" s="276">
        <v>2</v>
      </c>
      <c r="F16" s="276" t="s">
        <v>124</v>
      </c>
      <c r="G16" s="276" t="s">
        <v>124</v>
      </c>
      <c r="H16" s="276">
        <v>3</v>
      </c>
      <c r="I16" s="276">
        <v>6</v>
      </c>
      <c r="J16" s="276" t="s">
        <v>124</v>
      </c>
      <c r="K16" s="276">
        <v>2</v>
      </c>
      <c r="L16" s="276" t="s">
        <v>124</v>
      </c>
      <c r="M16" s="276" t="s">
        <v>124</v>
      </c>
      <c r="N16" s="276" t="s">
        <v>124</v>
      </c>
      <c r="O16" s="276">
        <v>2</v>
      </c>
      <c r="P16" s="274" t="s">
        <v>124</v>
      </c>
      <c r="Q16" s="278">
        <v>15</v>
      </c>
    </row>
    <row r="17" spans="1:17" ht="25.5" customHeight="1" thickBot="1">
      <c r="A17" s="478" t="s">
        <v>137</v>
      </c>
      <c r="B17" s="479"/>
      <c r="C17" s="277" t="s">
        <v>122</v>
      </c>
      <c r="D17" s="276" t="s">
        <v>123</v>
      </c>
      <c r="E17" s="276" t="s">
        <v>124</v>
      </c>
      <c r="F17" s="276">
        <v>11</v>
      </c>
      <c r="G17" s="276">
        <v>21</v>
      </c>
      <c r="H17" s="276">
        <v>2</v>
      </c>
      <c r="I17" s="276">
        <v>20</v>
      </c>
      <c r="J17" s="276">
        <v>54</v>
      </c>
      <c r="K17" s="276" t="s">
        <v>138</v>
      </c>
      <c r="L17" s="276" t="s">
        <v>138</v>
      </c>
      <c r="M17" s="276">
        <v>12</v>
      </c>
      <c r="N17" s="276" t="s">
        <v>124</v>
      </c>
      <c r="O17" s="276" t="s">
        <v>124</v>
      </c>
      <c r="P17" s="274" t="s">
        <v>124</v>
      </c>
      <c r="Q17" s="278">
        <v>120</v>
      </c>
    </row>
    <row r="18" spans="1:17" ht="13.5" thickBot="1">
      <c r="A18" s="478"/>
      <c r="B18" s="479"/>
      <c r="C18" s="277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4"/>
      <c r="Q18" s="278"/>
    </row>
    <row r="19" ht="15.75">
      <c r="A19" s="270"/>
    </row>
  </sheetData>
  <sheetProtection/>
  <mergeCells count="20">
    <mergeCell ref="A10:B10"/>
    <mergeCell ref="F1:P1"/>
    <mergeCell ref="A2:B2"/>
    <mergeCell ref="C2:C4"/>
    <mergeCell ref="A3:B3"/>
    <mergeCell ref="E3:P3"/>
    <mergeCell ref="A4:B4"/>
    <mergeCell ref="A5:B5"/>
    <mergeCell ref="A6:B6"/>
    <mergeCell ref="A7:B7"/>
    <mergeCell ref="A8:B8"/>
    <mergeCell ref="A9:B9"/>
    <mergeCell ref="A17:B17"/>
    <mergeCell ref="A18:B18"/>
    <mergeCell ref="A11:B11"/>
    <mergeCell ref="A12:B12"/>
    <mergeCell ref="A13:B13"/>
    <mergeCell ref="A14:B14"/>
    <mergeCell ref="A15:B15"/>
    <mergeCell ref="A16: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18.75390625" style="0" customWidth="1"/>
    <col min="4" max="4" width="20.875" style="0" customWidth="1"/>
    <col min="5" max="5" width="18.125" style="0" customWidth="1"/>
    <col min="6" max="6" width="17.375" style="0" customWidth="1"/>
    <col min="7" max="7" width="25.00390625" style="0" customWidth="1"/>
    <col min="8" max="8" width="19.00390625" style="0" customWidth="1"/>
  </cols>
  <sheetData>
    <row r="1" spans="1:8" ht="12.75">
      <c r="A1" s="492" t="s">
        <v>157</v>
      </c>
      <c r="B1" s="493"/>
      <c r="C1" s="493"/>
      <c r="D1" s="493"/>
      <c r="E1" s="493"/>
      <c r="F1" s="493"/>
      <c r="G1" s="493"/>
      <c r="H1" s="493"/>
    </row>
    <row r="2" spans="1:8" ht="19.5" customHeight="1">
      <c r="A2" s="493"/>
      <c r="B2" s="493"/>
      <c r="C2" s="493"/>
      <c r="D2" s="493"/>
      <c r="E2" s="493"/>
      <c r="F2" s="493"/>
      <c r="G2" s="493"/>
      <c r="H2" s="493"/>
    </row>
    <row r="3" ht="16.5" thickBot="1">
      <c r="A3" s="282"/>
    </row>
    <row r="4" spans="1:8" ht="63.75" customHeight="1">
      <c r="A4" s="494" t="s">
        <v>142</v>
      </c>
      <c r="B4" s="500" t="s">
        <v>143</v>
      </c>
      <c r="C4" s="494" t="s">
        <v>144</v>
      </c>
      <c r="D4" s="494" t="s">
        <v>145</v>
      </c>
      <c r="E4" s="494" t="s">
        <v>146</v>
      </c>
      <c r="F4" s="494" t="s">
        <v>147</v>
      </c>
      <c r="G4" s="288" t="s">
        <v>148</v>
      </c>
      <c r="H4" s="494" t="s">
        <v>150</v>
      </c>
    </row>
    <row r="5" spans="1:8" ht="15" customHeight="1" thickBot="1">
      <c r="A5" s="495"/>
      <c r="B5" s="501"/>
      <c r="C5" s="495"/>
      <c r="D5" s="495"/>
      <c r="E5" s="495"/>
      <c r="F5" s="495"/>
      <c r="G5" s="289" t="s">
        <v>149</v>
      </c>
      <c r="H5" s="495"/>
    </row>
    <row r="6" spans="1:8" ht="69.75" customHeight="1">
      <c r="A6" s="496">
        <v>1</v>
      </c>
      <c r="B6" s="496">
        <v>1</v>
      </c>
      <c r="C6" s="285" t="s">
        <v>151</v>
      </c>
      <c r="D6" s="498" t="s">
        <v>153</v>
      </c>
      <c r="E6" s="498" t="s">
        <v>154</v>
      </c>
      <c r="F6" s="498" t="s">
        <v>155</v>
      </c>
      <c r="G6" s="498" t="s">
        <v>156</v>
      </c>
      <c r="H6" s="498" t="s">
        <v>138</v>
      </c>
    </row>
    <row r="7" spans="1:8" ht="13.5" thickBot="1">
      <c r="A7" s="497"/>
      <c r="B7" s="497"/>
      <c r="C7" s="286" t="s">
        <v>152</v>
      </c>
      <c r="D7" s="499"/>
      <c r="E7" s="499"/>
      <c r="F7" s="499"/>
      <c r="G7" s="499"/>
      <c r="H7" s="499"/>
    </row>
    <row r="8" ht="15.75">
      <c r="A8" s="270"/>
    </row>
  </sheetData>
  <sheetProtection/>
  <mergeCells count="15">
    <mergeCell ref="A1:H2"/>
    <mergeCell ref="H4:H5"/>
    <mergeCell ref="A6:A7"/>
    <mergeCell ref="B6:B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6">
      <selection activeCell="D31" sqref="D31"/>
    </sheetView>
  </sheetViews>
  <sheetFormatPr defaultColWidth="9.00390625" defaultRowHeight="12.75"/>
  <cols>
    <col min="1" max="1" width="4.75390625" style="0" customWidth="1"/>
    <col min="2" max="2" width="19.25390625" style="0" customWidth="1"/>
    <col min="3" max="3" width="11.125" style="0" customWidth="1"/>
    <col min="4" max="4" width="8.375" style="0" customWidth="1"/>
    <col min="5" max="5" width="7.375" style="0" customWidth="1"/>
    <col min="6" max="6" width="4.375" style="0" bestFit="1" customWidth="1"/>
    <col min="7" max="7" width="6.375" style="0" customWidth="1"/>
    <col min="8" max="8" width="4.25390625" style="0" customWidth="1"/>
    <col min="9" max="9" width="5.75390625" style="0" customWidth="1"/>
    <col min="10" max="10" width="6.125" style="0" customWidth="1"/>
    <col min="11" max="11" width="5.75390625" style="0" customWidth="1"/>
  </cols>
  <sheetData>
    <row r="1" spans="1:11" ht="18.75">
      <c r="A1" s="504" t="s">
        <v>158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1" ht="18.75">
      <c r="A2" s="506" t="s">
        <v>195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</row>
    <row r="3" ht="16.5" thickBot="1">
      <c r="A3" s="282"/>
    </row>
    <row r="4" spans="1:11" ht="15.75" customHeight="1">
      <c r="A4" s="494" t="s">
        <v>142</v>
      </c>
      <c r="B4" s="494" t="s">
        <v>144</v>
      </c>
      <c r="C4" s="494" t="s">
        <v>183</v>
      </c>
      <c r="D4" s="509" t="s">
        <v>159</v>
      </c>
      <c r="E4" s="511"/>
      <c r="F4" s="509" t="s">
        <v>160</v>
      </c>
      <c r="G4" s="511"/>
      <c r="H4" s="509" t="s">
        <v>162</v>
      </c>
      <c r="I4" s="510"/>
      <c r="J4" s="510"/>
      <c r="K4" s="511"/>
    </row>
    <row r="5" spans="1:11" ht="21.75" customHeight="1" thickBot="1">
      <c r="A5" s="515"/>
      <c r="B5" s="515"/>
      <c r="C5" s="515"/>
      <c r="D5" s="512"/>
      <c r="E5" s="514"/>
      <c r="F5" s="512" t="s">
        <v>161</v>
      </c>
      <c r="G5" s="514"/>
      <c r="H5" s="512"/>
      <c r="I5" s="513"/>
      <c r="J5" s="513"/>
      <c r="K5" s="514"/>
    </row>
    <row r="6" spans="1:11" ht="200.25" customHeight="1" thickBot="1">
      <c r="A6" s="495"/>
      <c r="B6" s="495"/>
      <c r="C6" s="495"/>
      <c r="D6" s="292" t="s">
        <v>163</v>
      </c>
      <c r="E6" s="292" t="s">
        <v>164</v>
      </c>
      <c r="F6" s="292" t="s">
        <v>165</v>
      </c>
      <c r="G6" s="292" t="s">
        <v>166</v>
      </c>
      <c r="H6" s="292" t="s">
        <v>165</v>
      </c>
      <c r="I6" s="292" t="s">
        <v>166</v>
      </c>
      <c r="J6" s="292" t="s">
        <v>167</v>
      </c>
      <c r="K6" s="292" t="s">
        <v>168</v>
      </c>
    </row>
    <row r="7" spans="1:11" ht="33" customHeight="1" thickBot="1">
      <c r="A7" s="283" t="s">
        <v>17</v>
      </c>
      <c r="B7" s="283" t="s">
        <v>193</v>
      </c>
      <c r="C7" s="293">
        <v>40000</v>
      </c>
      <c r="D7" s="293">
        <v>36400</v>
      </c>
      <c r="E7" s="293">
        <v>29568</v>
      </c>
      <c r="F7" s="293">
        <v>18</v>
      </c>
      <c r="G7" s="293">
        <v>18</v>
      </c>
      <c r="H7" s="293">
        <v>18</v>
      </c>
      <c r="I7" s="293">
        <v>18</v>
      </c>
      <c r="J7" s="293">
        <v>18</v>
      </c>
      <c r="K7" s="293">
        <v>18</v>
      </c>
    </row>
    <row r="8" spans="1:11" ht="30.75" customHeight="1" thickBot="1">
      <c r="A8" s="283" t="s">
        <v>39</v>
      </c>
      <c r="B8" s="283" t="s">
        <v>192</v>
      </c>
      <c r="C8" s="293">
        <v>40000</v>
      </c>
      <c r="D8" s="293">
        <v>36400</v>
      </c>
      <c r="E8" s="293">
        <v>17300</v>
      </c>
      <c r="F8" s="293">
        <v>52</v>
      </c>
      <c r="G8" s="293">
        <v>52</v>
      </c>
      <c r="H8" s="293">
        <v>52</v>
      </c>
      <c r="I8" s="293">
        <v>52</v>
      </c>
      <c r="J8" s="293">
        <v>52</v>
      </c>
      <c r="K8" s="293">
        <v>52</v>
      </c>
    </row>
    <row r="9" spans="1:11" ht="32.25" customHeight="1" thickBot="1">
      <c r="A9" s="283" t="s">
        <v>45</v>
      </c>
      <c r="B9" s="283" t="s">
        <v>169</v>
      </c>
      <c r="C9" s="293">
        <v>40000</v>
      </c>
      <c r="D9" s="293">
        <v>38100</v>
      </c>
      <c r="E9" s="293">
        <v>0</v>
      </c>
      <c r="F9" s="293">
        <v>100</v>
      </c>
      <c r="G9" s="293">
        <v>100</v>
      </c>
      <c r="H9" s="293">
        <v>0</v>
      </c>
      <c r="I9" s="293">
        <v>0</v>
      </c>
      <c r="J9" s="293">
        <v>0</v>
      </c>
      <c r="K9" s="293">
        <v>0</v>
      </c>
    </row>
    <row r="10" spans="1:11" ht="64.5" customHeight="1" thickBot="1">
      <c r="A10" s="283" t="s">
        <v>48</v>
      </c>
      <c r="B10" s="283" t="s">
        <v>194</v>
      </c>
      <c r="C10" s="293">
        <v>40000</v>
      </c>
      <c r="D10" s="293" t="s">
        <v>185</v>
      </c>
      <c r="E10" s="293" t="s">
        <v>184</v>
      </c>
      <c r="F10" s="293" t="s">
        <v>186</v>
      </c>
      <c r="G10" s="293" t="s">
        <v>187</v>
      </c>
      <c r="H10" s="293" t="s">
        <v>187</v>
      </c>
      <c r="I10" s="293" t="s">
        <v>187</v>
      </c>
      <c r="J10" s="293" t="s">
        <v>187</v>
      </c>
      <c r="K10" s="293" t="s">
        <v>187</v>
      </c>
    </row>
    <row r="11" spans="1:11" ht="65.25" customHeight="1" thickBot="1">
      <c r="A11" s="283" t="s">
        <v>66</v>
      </c>
      <c r="B11" s="295" t="s">
        <v>190</v>
      </c>
      <c r="C11" s="296">
        <v>40000</v>
      </c>
      <c r="D11" s="296" t="s">
        <v>185</v>
      </c>
      <c r="E11" s="296" t="s">
        <v>188</v>
      </c>
      <c r="F11" s="297" t="s">
        <v>189</v>
      </c>
      <c r="G11" s="297" t="s">
        <v>189</v>
      </c>
      <c r="H11" s="297" t="s">
        <v>189</v>
      </c>
      <c r="I11" s="297" t="s">
        <v>189</v>
      </c>
      <c r="J11" s="297" t="s">
        <v>189</v>
      </c>
      <c r="K11" s="297" t="s">
        <v>189</v>
      </c>
    </row>
    <row r="12" spans="1:11" ht="18.75" customHeight="1">
      <c r="A12" s="502" t="s">
        <v>170</v>
      </c>
      <c r="B12" s="290" t="s">
        <v>171</v>
      </c>
      <c r="C12" s="294"/>
      <c r="D12" s="294"/>
      <c r="E12" s="294"/>
      <c r="F12" s="294"/>
      <c r="G12" s="294"/>
      <c r="H12" s="294"/>
      <c r="I12" s="294"/>
      <c r="J12" s="294"/>
      <c r="K12" s="294"/>
    </row>
    <row r="13" spans="1:11" ht="17.25" customHeight="1">
      <c r="A13" s="508"/>
      <c r="B13" s="290" t="s">
        <v>172</v>
      </c>
      <c r="C13" s="294"/>
      <c r="D13" s="294"/>
      <c r="E13" s="294"/>
      <c r="F13" s="294"/>
      <c r="G13" s="294"/>
      <c r="H13" s="294"/>
      <c r="I13" s="294"/>
      <c r="J13" s="294"/>
      <c r="K13" s="294"/>
    </row>
    <row r="14" spans="1:11" ht="17.25" customHeight="1">
      <c r="A14" s="508"/>
      <c r="B14" s="290" t="s">
        <v>173</v>
      </c>
      <c r="C14" s="294">
        <v>160000</v>
      </c>
      <c r="D14" s="294">
        <v>121240</v>
      </c>
      <c r="E14" s="294">
        <v>84500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4">
        <v>0</v>
      </c>
    </row>
    <row r="15" spans="1:23" ht="33" customHeight="1" thickBot="1">
      <c r="A15" s="503"/>
      <c r="B15" s="284" t="s">
        <v>191</v>
      </c>
      <c r="C15" s="289">
        <v>40000</v>
      </c>
      <c r="D15" s="289">
        <v>38100</v>
      </c>
      <c r="E15" s="289">
        <v>15300</v>
      </c>
      <c r="F15" s="289">
        <v>60</v>
      </c>
      <c r="G15" s="289">
        <v>60</v>
      </c>
      <c r="H15" s="289">
        <v>60</v>
      </c>
      <c r="I15" s="289">
        <v>60</v>
      </c>
      <c r="J15" s="289">
        <v>60</v>
      </c>
      <c r="K15" s="289">
        <v>60</v>
      </c>
      <c r="O15" s="298"/>
      <c r="P15" s="298"/>
      <c r="Q15" s="298"/>
      <c r="R15" s="299"/>
      <c r="S15" s="299"/>
      <c r="T15" s="299"/>
      <c r="U15" s="299"/>
      <c r="V15" s="299"/>
      <c r="W15" s="299"/>
    </row>
    <row r="16" spans="1:23" ht="17.25" customHeight="1">
      <c r="A16" s="502" t="s">
        <v>174</v>
      </c>
      <c r="B16" s="290" t="s">
        <v>175</v>
      </c>
      <c r="C16" s="290"/>
      <c r="D16" s="290"/>
      <c r="E16" s="290"/>
      <c r="F16" s="291"/>
      <c r="G16" s="291"/>
      <c r="H16" s="291"/>
      <c r="I16" s="291"/>
      <c r="J16" s="291"/>
      <c r="K16" s="291"/>
      <c r="O16" s="298"/>
      <c r="P16" s="298"/>
      <c r="Q16" s="298"/>
      <c r="R16" s="299"/>
      <c r="S16" s="299"/>
      <c r="T16" s="299"/>
      <c r="U16" s="299"/>
      <c r="V16" s="299"/>
      <c r="W16" s="299"/>
    </row>
    <row r="17" spans="1:23" ht="18.75" customHeight="1">
      <c r="A17" s="508"/>
      <c r="B17" s="290" t="s">
        <v>176</v>
      </c>
      <c r="C17" s="290">
        <v>3890</v>
      </c>
      <c r="D17" s="290">
        <v>6000</v>
      </c>
      <c r="E17" s="290">
        <v>2000</v>
      </c>
      <c r="F17" s="291">
        <v>63</v>
      </c>
      <c r="G17" s="291">
        <v>63</v>
      </c>
      <c r="H17" s="291">
        <v>63</v>
      </c>
      <c r="I17" s="291">
        <v>63</v>
      </c>
      <c r="J17" s="291">
        <v>63</v>
      </c>
      <c r="K17" s="291">
        <v>63</v>
      </c>
      <c r="O17" s="300"/>
      <c r="P17" s="298"/>
      <c r="Q17" s="298"/>
      <c r="R17" s="299"/>
      <c r="S17" s="299"/>
      <c r="T17" s="299"/>
      <c r="U17" s="299"/>
      <c r="V17" s="299"/>
      <c r="W17" s="299"/>
    </row>
    <row r="18" spans="1:11" ht="15.75" customHeight="1" thickBot="1">
      <c r="A18" s="503"/>
      <c r="B18" s="284" t="s">
        <v>177</v>
      </c>
      <c r="C18" s="284">
        <v>3520</v>
      </c>
      <c r="D18" s="284">
        <v>7000</v>
      </c>
      <c r="E18" s="284">
        <v>3500</v>
      </c>
      <c r="F18" s="287">
        <v>50</v>
      </c>
      <c r="G18" s="287">
        <v>50</v>
      </c>
      <c r="H18" s="287">
        <v>50</v>
      </c>
      <c r="I18" s="287">
        <v>50</v>
      </c>
      <c r="J18" s="287">
        <v>50</v>
      </c>
      <c r="K18" s="287">
        <v>50</v>
      </c>
    </row>
    <row r="19" spans="1:11" ht="17.25" customHeight="1">
      <c r="A19" s="502" t="s">
        <v>178</v>
      </c>
      <c r="B19" s="290" t="s">
        <v>179</v>
      </c>
      <c r="C19" s="290"/>
      <c r="D19" s="290"/>
      <c r="E19" s="290"/>
      <c r="F19" s="291"/>
      <c r="G19" s="291"/>
      <c r="H19" s="291"/>
      <c r="I19" s="291"/>
      <c r="J19" s="291"/>
      <c r="K19" s="291"/>
    </row>
    <row r="20" spans="1:11" ht="16.5" customHeight="1">
      <c r="A20" s="508"/>
      <c r="B20" s="290" t="s">
        <v>176</v>
      </c>
      <c r="C20" s="290">
        <v>16714</v>
      </c>
      <c r="D20" s="290">
        <v>9000</v>
      </c>
      <c r="E20" s="290">
        <v>3900</v>
      </c>
      <c r="F20" s="291">
        <v>57</v>
      </c>
      <c r="G20" s="291">
        <v>57</v>
      </c>
      <c r="H20" s="291">
        <v>57</v>
      </c>
      <c r="I20" s="291">
        <v>57</v>
      </c>
      <c r="J20" s="291">
        <v>57</v>
      </c>
      <c r="K20" s="291">
        <v>57</v>
      </c>
    </row>
    <row r="21" spans="1:11" ht="15.75" customHeight="1" thickBot="1">
      <c r="A21" s="503"/>
      <c r="B21" s="284" t="s">
        <v>177</v>
      </c>
      <c r="C21" s="284">
        <v>5460</v>
      </c>
      <c r="D21" s="284">
        <v>9000</v>
      </c>
      <c r="E21" s="284">
        <v>4300</v>
      </c>
      <c r="F21" s="287">
        <v>53</v>
      </c>
      <c r="G21" s="287">
        <v>53</v>
      </c>
      <c r="H21" s="287">
        <v>53</v>
      </c>
      <c r="I21" s="287">
        <v>53</v>
      </c>
      <c r="J21" s="287">
        <v>53</v>
      </c>
      <c r="K21" s="287">
        <v>53</v>
      </c>
    </row>
    <row r="22" spans="1:11" ht="15.75" customHeight="1">
      <c r="A22" s="502" t="s">
        <v>180</v>
      </c>
      <c r="B22" s="290" t="s">
        <v>181</v>
      </c>
      <c r="C22" s="290"/>
      <c r="D22" s="290"/>
      <c r="E22" s="290"/>
      <c r="F22" s="291"/>
      <c r="G22" s="291"/>
      <c r="H22" s="291"/>
      <c r="I22" s="291"/>
      <c r="J22" s="291"/>
      <c r="K22" s="291"/>
    </row>
    <row r="23" spans="1:11" ht="16.5" customHeight="1" thickBot="1">
      <c r="A23" s="503"/>
      <c r="B23" s="284" t="s">
        <v>182</v>
      </c>
      <c r="C23" s="284">
        <v>4710</v>
      </c>
      <c r="D23" s="284">
        <v>4500</v>
      </c>
      <c r="E23" s="284">
        <v>3300</v>
      </c>
      <c r="F23" s="287">
        <v>27</v>
      </c>
      <c r="G23" s="287">
        <v>27</v>
      </c>
      <c r="H23" s="287">
        <v>27</v>
      </c>
      <c r="I23" s="287">
        <v>27</v>
      </c>
      <c r="J23" s="287">
        <v>27</v>
      </c>
      <c r="K23" s="287">
        <v>27</v>
      </c>
    </row>
    <row r="24" ht="15.75">
      <c r="A24" s="270"/>
    </row>
    <row r="25" ht="15.75">
      <c r="A25" s="282"/>
    </row>
  </sheetData>
  <sheetProtection/>
  <mergeCells count="13">
    <mergeCell ref="A22:A23"/>
    <mergeCell ref="A1:K1"/>
    <mergeCell ref="A2:K2"/>
    <mergeCell ref="A12:A15"/>
    <mergeCell ref="A16:A18"/>
    <mergeCell ref="A19:A21"/>
    <mergeCell ref="H4:K5"/>
    <mergeCell ref="A4:A6"/>
    <mergeCell ref="B4:B6"/>
    <mergeCell ref="C4:C6"/>
    <mergeCell ref="D4:E5"/>
    <mergeCell ref="F4:G4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28"/>
  <sheetViews>
    <sheetView view="pageBreakPreview" zoomScale="60" zoomScalePageLayoutView="0" workbookViewId="0" topLeftCell="A1">
      <selection activeCell="CN15" sqref="CN15"/>
    </sheetView>
  </sheetViews>
  <sheetFormatPr defaultColWidth="9.00390625" defaultRowHeight="12.75"/>
  <cols>
    <col min="1" max="1" width="6.25390625" style="0" customWidth="1"/>
    <col min="2" max="2" width="15.00390625" style="0" customWidth="1"/>
    <col min="3" max="3" width="6.00390625" style="0" customWidth="1"/>
    <col min="4" max="4" width="7.625" style="0" customWidth="1"/>
    <col min="5" max="5" width="0.2421875" style="0" customWidth="1"/>
    <col min="6" max="6" width="10.00390625" style="0" hidden="1" customWidth="1"/>
    <col min="7" max="7" width="6.125" style="0" hidden="1" customWidth="1"/>
    <col min="8" max="8" width="10.375" style="0" hidden="1" customWidth="1"/>
    <col min="9" max="9" width="9.125" style="0" hidden="1" customWidth="1"/>
    <col min="10" max="10" width="6.25390625" style="0" hidden="1" customWidth="1"/>
    <col min="11" max="11" width="11.00390625" style="0" hidden="1" customWidth="1"/>
    <col min="12" max="12" width="6.375" style="0" hidden="1" customWidth="1"/>
    <col min="13" max="13" width="11.25390625" style="0" hidden="1" customWidth="1"/>
    <col min="14" max="14" width="9.125" style="0" hidden="1" customWidth="1"/>
    <col min="15" max="15" width="10.00390625" style="0" hidden="1" customWidth="1"/>
    <col min="16" max="16" width="11.25390625" style="0" hidden="1" customWidth="1"/>
    <col min="17" max="17" width="6.125" style="0" hidden="1" customWidth="1"/>
    <col min="18" max="18" width="11.375" style="0" hidden="1" customWidth="1"/>
    <col min="19" max="19" width="9.125" style="0" hidden="1" customWidth="1"/>
    <col min="20" max="20" width="11.25390625" style="0" hidden="1" customWidth="1"/>
    <col min="21" max="21" width="11.125" style="0" hidden="1" customWidth="1"/>
    <col min="22" max="22" width="6.75390625" style="0" hidden="1" customWidth="1"/>
    <col min="23" max="23" width="5.75390625" style="0" hidden="1" customWidth="1"/>
    <col min="24" max="24" width="9.125" style="0" hidden="1" customWidth="1"/>
    <col min="25" max="25" width="9.875" style="0" hidden="1" customWidth="1"/>
    <col min="26" max="26" width="11.00390625" style="0" hidden="1" customWidth="1"/>
    <col min="27" max="27" width="9.125" style="0" hidden="1" customWidth="1"/>
    <col min="28" max="28" width="11.75390625" style="0" hidden="1" customWidth="1"/>
    <col min="29" max="29" width="9.125" style="0" hidden="1" customWidth="1"/>
    <col min="30" max="30" width="11.00390625" style="0" hidden="1" customWidth="1"/>
    <col min="31" max="31" width="10.125" style="0" hidden="1" customWidth="1"/>
    <col min="32" max="32" width="9.125" style="0" hidden="1" customWidth="1"/>
    <col min="33" max="33" width="10.25390625" style="0" hidden="1" customWidth="1"/>
    <col min="34" max="34" width="9.125" style="0" hidden="1" customWidth="1"/>
    <col min="35" max="36" width="11.125" style="0" hidden="1" customWidth="1"/>
    <col min="37" max="37" width="9.125" style="0" hidden="1" customWidth="1"/>
    <col min="38" max="38" width="10.625" style="0" hidden="1" customWidth="1"/>
    <col min="39" max="39" width="9.125" style="0" hidden="1" customWidth="1"/>
    <col min="40" max="40" width="11.875" style="0" hidden="1" customWidth="1"/>
    <col min="41" max="41" width="12.625" style="0" hidden="1" customWidth="1"/>
    <col min="42" max="42" width="9.125" style="0" hidden="1" customWidth="1"/>
    <col min="43" max="43" width="10.75390625" style="0" hidden="1" customWidth="1"/>
    <col min="44" max="44" width="9.125" style="0" hidden="1" customWidth="1"/>
    <col min="45" max="45" width="11.00390625" style="0" hidden="1" customWidth="1"/>
    <col min="46" max="46" width="12.875" style="0" hidden="1" customWidth="1"/>
    <col min="47" max="47" width="9.125" style="0" hidden="1" customWidth="1"/>
    <col min="48" max="48" width="10.375" style="0" hidden="1" customWidth="1"/>
    <col min="49" max="49" width="9.125" style="0" hidden="1" customWidth="1"/>
    <col min="50" max="50" width="10.375" style="0" hidden="1" customWidth="1"/>
    <col min="51" max="51" width="11.375" style="0" hidden="1" customWidth="1"/>
    <col min="52" max="52" width="9.125" style="0" hidden="1" customWidth="1"/>
    <col min="53" max="53" width="10.75390625" style="0" hidden="1" customWidth="1"/>
    <col min="54" max="54" width="9.125" style="0" hidden="1" customWidth="1"/>
    <col min="55" max="55" width="10.375" style="0" hidden="1" customWidth="1"/>
    <col min="56" max="56" width="11.125" style="0" hidden="1" customWidth="1"/>
    <col min="57" max="57" width="9.125" style="0" hidden="1" customWidth="1"/>
    <col min="58" max="58" width="10.00390625" style="0" hidden="1" customWidth="1"/>
    <col min="59" max="59" width="9.125" style="0" hidden="1" customWidth="1"/>
    <col min="60" max="60" width="10.25390625" style="0" hidden="1" customWidth="1"/>
    <col min="61" max="61" width="12.75390625" style="0" hidden="1" customWidth="1"/>
    <col min="62" max="62" width="9.125" style="0" hidden="1" customWidth="1"/>
    <col min="63" max="63" width="10.125" style="0" hidden="1" customWidth="1"/>
    <col min="64" max="64" width="9.125" style="0" hidden="1" customWidth="1"/>
    <col min="65" max="65" width="10.875" style="0" hidden="1" customWidth="1"/>
    <col min="66" max="66" width="12.125" style="0" hidden="1" customWidth="1"/>
    <col min="67" max="67" width="9.125" style="0" hidden="1" customWidth="1"/>
    <col min="68" max="68" width="11.00390625" style="0" hidden="1" customWidth="1"/>
    <col min="69" max="69" width="9.125" style="0" hidden="1" customWidth="1"/>
    <col min="70" max="70" width="10.125" style="0" hidden="1" customWidth="1"/>
    <col min="71" max="71" width="10.00390625" style="0" hidden="1" customWidth="1"/>
    <col min="72" max="72" width="9.125" style="0" hidden="1" customWidth="1"/>
    <col min="73" max="73" width="10.375" style="0" hidden="1" customWidth="1"/>
    <col min="74" max="74" width="9.125" style="0" hidden="1" customWidth="1"/>
    <col min="75" max="75" width="10.125" style="0" hidden="1" customWidth="1"/>
    <col min="76" max="76" width="12.125" style="0" hidden="1" customWidth="1"/>
    <col min="77" max="77" width="9.125" style="0" hidden="1" customWidth="1"/>
    <col min="78" max="78" width="10.875" style="0" hidden="1" customWidth="1"/>
    <col min="79" max="79" width="9.125" style="0" hidden="1" customWidth="1"/>
    <col min="80" max="80" width="9.25390625" style="0" hidden="1" customWidth="1"/>
    <col min="81" max="81" width="11.25390625" style="0" hidden="1" customWidth="1"/>
    <col min="82" max="82" width="9.125" style="0" hidden="1" customWidth="1"/>
    <col min="83" max="83" width="10.375" style="0" hidden="1" customWidth="1"/>
    <col min="84" max="84" width="9.125" style="0" hidden="1" customWidth="1"/>
    <col min="85" max="85" width="11.625" style="0" customWidth="1"/>
    <col min="86" max="86" width="14.125" style="0" customWidth="1"/>
    <col min="88" max="88" width="11.125" style="0" customWidth="1"/>
  </cols>
  <sheetData>
    <row r="1" spans="1:89" ht="19.5">
      <c r="A1" s="469" t="s">
        <v>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  <c r="BW1" s="470"/>
      <c r="BX1" s="470"/>
      <c r="BY1" s="470"/>
      <c r="BZ1" s="470"/>
      <c r="CA1" s="470"/>
      <c r="CB1" s="470"/>
      <c r="CC1" s="470"/>
      <c r="CD1" s="470"/>
      <c r="CE1" s="470"/>
      <c r="CF1" s="470"/>
      <c r="CG1" s="470"/>
      <c r="CH1" s="470"/>
      <c r="CI1" s="470"/>
      <c r="CJ1" s="470"/>
      <c r="CK1" s="246"/>
    </row>
    <row r="2" spans="2:89" ht="13.5" thickBot="1">
      <c r="B2" s="6"/>
      <c r="C2" s="6"/>
      <c r="D2" s="6"/>
      <c r="AC2" s="5" t="s">
        <v>2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ht="13.5" thickBot="1">
      <c r="A3" s="457" t="s">
        <v>3</v>
      </c>
      <c r="B3" s="459" t="s">
        <v>4</v>
      </c>
      <c r="C3" s="459"/>
      <c r="D3" s="520"/>
      <c r="E3" s="463" t="s">
        <v>197</v>
      </c>
      <c r="F3" s="464"/>
      <c r="G3" s="464"/>
      <c r="H3" s="464"/>
      <c r="I3" s="465"/>
      <c r="J3" s="463" t="s">
        <v>198</v>
      </c>
      <c r="K3" s="464"/>
      <c r="L3" s="464"/>
      <c r="M3" s="464"/>
      <c r="N3" s="465"/>
      <c r="O3" s="463" t="s">
        <v>199</v>
      </c>
      <c r="P3" s="464"/>
      <c r="Q3" s="464"/>
      <c r="R3" s="464"/>
      <c r="S3" s="465"/>
      <c r="T3" s="10"/>
      <c r="U3" s="11" t="s">
        <v>8</v>
      </c>
      <c r="V3" s="10"/>
      <c r="W3" s="10"/>
      <c r="X3" s="10"/>
      <c r="Y3" s="472">
        <v>41000</v>
      </c>
      <c r="Z3" s="464"/>
      <c r="AA3" s="464"/>
      <c r="AB3" s="464"/>
      <c r="AC3" s="465"/>
      <c r="AD3" s="12"/>
      <c r="AE3" s="13">
        <v>41030</v>
      </c>
      <c r="AF3" s="10"/>
      <c r="AG3" s="10"/>
      <c r="AH3" s="14"/>
      <c r="AI3" s="473">
        <v>41061</v>
      </c>
      <c r="AJ3" s="474"/>
      <c r="AK3" s="474"/>
      <c r="AL3" s="474"/>
      <c r="AM3" s="474"/>
      <c r="AN3" s="475" t="s">
        <v>200</v>
      </c>
      <c r="AO3" s="474"/>
      <c r="AP3" s="474"/>
      <c r="AQ3" s="474"/>
      <c r="AR3" s="476"/>
      <c r="AS3" s="516" t="s">
        <v>201</v>
      </c>
      <c r="AT3" s="517"/>
      <c r="AU3" s="517"/>
      <c r="AV3" s="15"/>
      <c r="AW3" s="15"/>
      <c r="AX3" s="15"/>
      <c r="AY3" s="16"/>
      <c r="AZ3" s="17">
        <v>41091</v>
      </c>
      <c r="BA3" s="18"/>
      <c r="BB3" s="19"/>
      <c r="BC3" s="15"/>
      <c r="BD3" s="16"/>
      <c r="BE3" s="17">
        <v>41122</v>
      </c>
      <c r="BF3" s="18"/>
      <c r="BG3" s="19"/>
      <c r="BH3" s="10"/>
      <c r="BI3" s="16"/>
      <c r="BJ3" s="17">
        <v>41153</v>
      </c>
      <c r="BK3" s="18"/>
      <c r="BL3" s="19"/>
      <c r="BM3" s="475" t="s">
        <v>202</v>
      </c>
      <c r="BN3" s="474"/>
      <c r="BO3" s="474"/>
      <c r="BP3" s="474"/>
      <c r="BQ3" s="476"/>
      <c r="BR3" s="15"/>
      <c r="BS3" s="16"/>
      <c r="BT3" s="17">
        <v>41183</v>
      </c>
      <c r="BU3" s="18"/>
      <c r="BV3" s="19"/>
      <c r="BW3" s="15"/>
      <c r="BX3" s="16"/>
      <c r="BY3" s="17">
        <v>41214</v>
      </c>
      <c r="BZ3" s="18"/>
      <c r="CA3" s="19"/>
      <c r="CB3" s="15"/>
      <c r="CC3" s="16"/>
      <c r="CD3" s="17">
        <v>41244</v>
      </c>
      <c r="CE3" s="18"/>
      <c r="CF3" s="19"/>
      <c r="CG3" s="247"/>
      <c r="CH3" s="144"/>
      <c r="CI3" s="145" t="s">
        <v>203</v>
      </c>
      <c r="CJ3" s="146"/>
      <c r="CK3" s="147"/>
    </row>
    <row r="4" spans="1:89" ht="57" thickBot="1">
      <c r="A4" s="518"/>
      <c r="B4" s="519"/>
      <c r="C4" s="519"/>
      <c r="D4" s="521"/>
      <c r="E4" s="302" t="s">
        <v>12</v>
      </c>
      <c r="F4" s="303" t="s">
        <v>13</v>
      </c>
      <c r="G4" s="303" t="s">
        <v>14</v>
      </c>
      <c r="H4" s="303" t="s">
        <v>15</v>
      </c>
      <c r="I4" s="304" t="s">
        <v>16</v>
      </c>
      <c r="J4" s="302" t="s">
        <v>12</v>
      </c>
      <c r="K4" s="303" t="s">
        <v>13</v>
      </c>
      <c r="L4" s="303" t="s">
        <v>14</v>
      </c>
      <c r="M4" s="303" t="s">
        <v>15</v>
      </c>
      <c r="N4" s="304" t="s">
        <v>16</v>
      </c>
      <c r="O4" s="302" t="s">
        <v>12</v>
      </c>
      <c r="P4" s="303" t="s">
        <v>13</v>
      </c>
      <c r="Q4" s="303" t="s">
        <v>14</v>
      </c>
      <c r="R4" s="303" t="s">
        <v>15</v>
      </c>
      <c r="S4" s="304" t="s">
        <v>16</v>
      </c>
      <c r="T4" s="302" t="s">
        <v>12</v>
      </c>
      <c r="U4" s="303" t="s">
        <v>13</v>
      </c>
      <c r="V4" s="303" t="s">
        <v>14</v>
      </c>
      <c r="W4" s="303" t="s">
        <v>15</v>
      </c>
      <c r="X4" s="304" t="s">
        <v>16</v>
      </c>
      <c r="Y4" s="302" t="s">
        <v>12</v>
      </c>
      <c r="Z4" s="303" t="s">
        <v>13</v>
      </c>
      <c r="AA4" s="303" t="s">
        <v>14</v>
      </c>
      <c r="AB4" s="303" t="s">
        <v>15</v>
      </c>
      <c r="AC4" s="305" t="s">
        <v>16</v>
      </c>
      <c r="AD4" s="302" t="s">
        <v>12</v>
      </c>
      <c r="AE4" s="303" t="s">
        <v>13</v>
      </c>
      <c r="AF4" s="303" t="s">
        <v>14</v>
      </c>
      <c r="AG4" s="303" t="s">
        <v>15</v>
      </c>
      <c r="AH4" s="304" t="s">
        <v>16</v>
      </c>
      <c r="AI4" s="302" t="s">
        <v>12</v>
      </c>
      <c r="AJ4" s="303" t="s">
        <v>13</v>
      </c>
      <c r="AK4" s="303" t="s">
        <v>14</v>
      </c>
      <c r="AL4" s="303" t="s">
        <v>15</v>
      </c>
      <c r="AM4" s="304" t="s">
        <v>16</v>
      </c>
      <c r="AN4" s="302" t="s">
        <v>12</v>
      </c>
      <c r="AO4" s="303" t="s">
        <v>13</v>
      </c>
      <c r="AP4" s="303" t="s">
        <v>14</v>
      </c>
      <c r="AQ4" s="303" t="s">
        <v>15</v>
      </c>
      <c r="AR4" s="304" t="s">
        <v>16</v>
      </c>
      <c r="AS4" s="302" t="s">
        <v>12</v>
      </c>
      <c r="AT4" s="303" t="s">
        <v>13</v>
      </c>
      <c r="AU4" s="303" t="s">
        <v>14</v>
      </c>
      <c r="AV4" s="303" t="s">
        <v>15</v>
      </c>
      <c r="AW4" s="304" t="s">
        <v>16</v>
      </c>
      <c r="AX4" s="302" t="s">
        <v>12</v>
      </c>
      <c r="AY4" s="306" t="s">
        <v>13</v>
      </c>
      <c r="AZ4" s="306" t="s">
        <v>14</v>
      </c>
      <c r="BA4" s="306" t="s">
        <v>15</v>
      </c>
      <c r="BB4" s="307" t="s">
        <v>16</v>
      </c>
      <c r="BC4" s="302" t="s">
        <v>12</v>
      </c>
      <c r="BD4" s="306" t="s">
        <v>13</v>
      </c>
      <c r="BE4" s="306" t="s">
        <v>14</v>
      </c>
      <c r="BF4" s="306" t="s">
        <v>15</v>
      </c>
      <c r="BG4" s="307" t="s">
        <v>16</v>
      </c>
      <c r="BH4" s="302" t="s">
        <v>12</v>
      </c>
      <c r="BI4" s="306" t="s">
        <v>13</v>
      </c>
      <c r="BJ4" s="306" t="s">
        <v>14</v>
      </c>
      <c r="BK4" s="306" t="s">
        <v>15</v>
      </c>
      <c r="BL4" s="307" t="s">
        <v>16</v>
      </c>
      <c r="BM4" s="302" t="s">
        <v>12</v>
      </c>
      <c r="BN4" s="303" t="s">
        <v>13</v>
      </c>
      <c r="BO4" s="303" t="s">
        <v>14</v>
      </c>
      <c r="BP4" s="303" t="s">
        <v>15</v>
      </c>
      <c r="BQ4" s="304" t="s">
        <v>16</v>
      </c>
      <c r="BR4" s="302" t="s">
        <v>12</v>
      </c>
      <c r="BS4" s="306" t="s">
        <v>13</v>
      </c>
      <c r="BT4" s="306" t="s">
        <v>14</v>
      </c>
      <c r="BU4" s="306" t="s">
        <v>15</v>
      </c>
      <c r="BV4" s="307" t="s">
        <v>16</v>
      </c>
      <c r="BW4" s="302" t="s">
        <v>12</v>
      </c>
      <c r="BX4" s="306" t="s">
        <v>13</v>
      </c>
      <c r="BY4" s="306" t="s">
        <v>14</v>
      </c>
      <c r="BZ4" s="306" t="s">
        <v>15</v>
      </c>
      <c r="CA4" s="307" t="s">
        <v>16</v>
      </c>
      <c r="CB4" s="302" t="s">
        <v>12</v>
      </c>
      <c r="CC4" s="306" t="s">
        <v>13</v>
      </c>
      <c r="CD4" s="306" t="s">
        <v>14</v>
      </c>
      <c r="CE4" s="306" t="s">
        <v>15</v>
      </c>
      <c r="CF4" s="308" t="s">
        <v>16</v>
      </c>
      <c r="CG4" s="309" t="s">
        <v>12</v>
      </c>
      <c r="CH4" s="310" t="s">
        <v>13</v>
      </c>
      <c r="CI4" s="310" t="s">
        <v>14</v>
      </c>
      <c r="CJ4" s="310" t="s">
        <v>15</v>
      </c>
      <c r="CK4" s="311" t="s">
        <v>16</v>
      </c>
    </row>
    <row r="5" spans="1:89" ht="12.75">
      <c r="A5" s="312">
        <v>1</v>
      </c>
      <c r="B5" s="313">
        <v>2</v>
      </c>
      <c r="C5" s="313"/>
      <c r="D5" s="314"/>
      <c r="E5" s="312">
        <f aca="true" t="shared" si="0" ref="E5:AM5">D5+1</f>
        <v>1</v>
      </c>
      <c r="F5" s="23">
        <f t="shared" si="0"/>
        <v>2</v>
      </c>
      <c r="G5" s="23">
        <f t="shared" si="0"/>
        <v>3</v>
      </c>
      <c r="H5" s="23">
        <f t="shared" si="0"/>
        <v>4</v>
      </c>
      <c r="I5" s="24">
        <f t="shared" si="0"/>
        <v>5</v>
      </c>
      <c r="J5" s="312">
        <f t="shared" si="0"/>
        <v>6</v>
      </c>
      <c r="K5" s="23">
        <f t="shared" si="0"/>
        <v>7</v>
      </c>
      <c r="L5" s="23">
        <f t="shared" si="0"/>
        <v>8</v>
      </c>
      <c r="M5" s="23">
        <f t="shared" si="0"/>
        <v>9</v>
      </c>
      <c r="N5" s="24">
        <f t="shared" si="0"/>
        <v>10</v>
      </c>
      <c r="O5" s="312">
        <f t="shared" si="0"/>
        <v>11</v>
      </c>
      <c r="P5" s="23">
        <f t="shared" si="0"/>
        <v>12</v>
      </c>
      <c r="Q5" s="23">
        <f t="shared" si="0"/>
        <v>13</v>
      </c>
      <c r="R5" s="23">
        <f t="shared" si="0"/>
        <v>14</v>
      </c>
      <c r="S5" s="24">
        <f t="shared" si="0"/>
        <v>15</v>
      </c>
      <c r="T5" s="312">
        <f>S5+1</f>
        <v>16</v>
      </c>
      <c r="U5" s="23">
        <f>T5+1</f>
        <v>17</v>
      </c>
      <c r="V5" s="23">
        <f>U5+1</f>
        <v>18</v>
      </c>
      <c r="W5" s="23">
        <f>V5+1</f>
        <v>19</v>
      </c>
      <c r="X5" s="24">
        <f>W5+1</f>
        <v>20</v>
      </c>
      <c r="Y5" s="312">
        <f>S5+1</f>
        <v>16</v>
      </c>
      <c r="Z5" s="23">
        <f t="shared" si="0"/>
        <v>17</v>
      </c>
      <c r="AA5" s="23">
        <f t="shared" si="0"/>
        <v>18</v>
      </c>
      <c r="AB5" s="23">
        <f t="shared" si="0"/>
        <v>19</v>
      </c>
      <c r="AC5" s="315">
        <f t="shared" si="0"/>
        <v>20</v>
      </c>
      <c r="AD5" s="312">
        <f t="shared" si="0"/>
        <v>21</v>
      </c>
      <c r="AE5" s="23">
        <f t="shared" si="0"/>
        <v>22</v>
      </c>
      <c r="AF5" s="23">
        <f t="shared" si="0"/>
        <v>23</v>
      </c>
      <c r="AG5" s="23">
        <f t="shared" si="0"/>
        <v>24</v>
      </c>
      <c r="AH5" s="24">
        <f t="shared" si="0"/>
        <v>25</v>
      </c>
      <c r="AI5" s="312">
        <f t="shared" si="0"/>
        <v>26</v>
      </c>
      <c r="AJ5" s="23">
        <f t="shared" si="0"/>
        <v>27</v>
      </c>
      <c r="AK5" s="23">
        <f t="shared" si="0"/>
        <v>28</v>
      </c>
      <c r="AL5" s="23">
        <f t="shared" si="0"/>
        <v>29</v>
      </c>
      <c r="AM5" s="24">
        <f t="shared" si="0"/>
        <v>30</v>
      </c>
      <c r="AN5" s="316"/>
      <c r="AO5" s="317"/>
      <c r="AP5" s="317"/>
      <c r="AQ5" s="317"/>
      <c r="AR5" s="317"/>
      <c r="AS5" s="23"/>
      <c r="AT5" s="317"/>
      <c r="AU5" s="317"/>
      <c r="AV5" s="317"/>
      <c r="AW5" s="317"/>
      <c r="AX5" s="316"/>
      <c r="AY5" s="317"/>
      <c r="AZ5" s="317"/>
      <c r="BA5" s="317"/>
      <c r="BB5" s="318"/>
      <c r="BC5" s="316"/>
      <c r="BD5" s="317"/>
      <c r="BE5" s="317"/>
      <c r="BF5" s="317"/>
      <c r="BG5" s="318"/>
      <c r="BH5" s="312">
        <f>BG5+1</f>
        <v>1</v>
      </c>
      <c r="BI5" s="317"/>
      <c r="BJ5" s="317"/>
      <c r="BK5" s="317"/>
      <c r="BL5" s="318"/>
      <c r="BM5" s="316"/>
      <c r="BN5" s="317"/>
      <c r="BO5" s="317"/>
      <c r="BP5" s="317"/>
      <c r="BQ5" s="318"/>
      <c r="BR5" s="316"/>
      <c r="BS5" s="317"/>
      <c r="BT5" s="317"/>
      <c r="BU5" s="317"/>
      <c r="BV5" s="318"/>
      <c r="BW5" s="316"/>
      <c r="BX5" s="317"/>
      <c r="BY5" s="317"/>
      <c r="BZ5" s="317"/>
      <c r="CA5" s="318"/>
      <c r="CB5" s="316"/>
      <c r="CC5" s="317"/>
      <c r="CD5" s="317"/>
      <c r="CE5" s="317"/>
      <c r="CF5" s="317"/>
      <c r="CG5" s="316"/>
      <c r="CH5" s="317"/>
      <c r="CI5" s="317"/>
      <c r="CJ5" s="317"/>
      <c r="CK5" s="318"/>
    </row>
    <row r="6" spans="1:89" ht="35.25" customHeight="1">
      <c r="A6" s="319" t="s">
        <v>17</v>
      </c>
      <c r="B6" s="28" t="s">
        <v>18</v>
      </c>
      <c r="C6" s="29" t="s">
        <v>19</v>
      </c>
      <c r="D6" s="320" t="s">
        <v>20</v>
      </c>
      <c r="E6" s="321">
        <f aca="true" t="shared" si="1" ref="E6:BG6">E7+E13+E14+E15</f>
        <v>53359.202999999994</v>
      </c>
      <c r="F6" s="32">
        <f t="shared" si="1"/>
        <v>45709.268</v>
      </c>
      <c r="G6" s="32">
        <f t="shared" si="1"/>
        <v>0</v>
      </c>
      <c r="H6" s="32">
        <f t="shared" si="1"/>
        <v>44071.777</v>
      </c>
      <c r="I6" s="33">
        <f t="shared" si="1"/>
        <v>502.49699999999996</v>
      </c>
      <c r="J6" s="321">
        <f t="shared" si="1"/>
        <v>49725.138000000006</v>
      </c>
      <c r="K6" s="34">
        <f t="shared" si="1"/>
        <v>42290.196</v>
      </c>
      <c r="L6" s="32">
        <f t="shared" si="1"/>
        <v>0</v>
      </c>
      <c r="M6" s="34">
        <f t="shared" si="1"/>
        <v>42234.997</v>
      </c>
      <c r="N6" s="322">
        <f t="shared" si="1"/>
        <v>492.30199999999996</v>
      </c>
      <c r="O6" s="31">
        <f t="shared" si="1"/>
        <v>51464.617000000006</v>
      </c>
      <c r="P6" s="34">
        <f t="shared" si="1"/>
        <v>44130.758</v>
      </c>
      <c r="Q6" s="32">
        <f t="shared" si="1"/>
        <v>0</v>
      </c>
      <c r="R6" s="34">
        <f t="shared" si="1"/>
        <v>42926.519</v>
      </c>
      <c r="S6" s="322">
        <f t="shared" si="1"/>
        <v>492.488</v>
      </c>
      <c r="T6" s="31">
        <f t="shared" si="1"/>
        <v>154548.95799999998</v>
      </c>
      <c r="U6" s="32">
        <f t="shared" si="1"/>
        <v>132130.222</v>
      </c>
      <c r="V6" s="32">
        <f t="shared" si="1"/>
        <v>0</v>
      </c>
      <c r="W6" s="32">
        <f t="shared" si="1"/>
        <v>129233.293</v>
      </c>
      <c r="X6" s="33">
        <f t="shared" si="1"/>
        <v>1487.287</v>
      </c>
      <c r="Y6" s="31">
        <f t="shared" si="1"/>
        <v>47213.751</v>
      </c>
      <c r="Z6" s="34">
        <f t="shared" si="1"/>
        <v>40469.917</v>
      </c>
      <c r="AA6" s="34">
        <f t="shared" si="1"/>
        <v>0</v>
      </c>
      <c r="AB6" s="34">
        <f t="shared" si="1"/>
        <v>39491.923</v>
      </c>
      <c r="AC6" s="35">
        <f t="shared" si="1"/>
        <v>458.148</v>
      </c>
      <c r="AD6" s="31">
        <f t="shared" si="1"/>
        <v>45553.7</v>
      </c>
      <c r="AE6" s="32">
        <f t="shared" si="1"/>
        <v>39196.168</v>
      </c>
      <c r="AF6" s="32">
        <f t="shared" si="1"/>
        <v>0</v>
      </c>
      <c r="AG6" s="32">
        <f t="shared" si="1"/>
        <v>37625.106999999996</v>
      </c>
      <c r="AH6" s="33">
        <f t="shared" si="1"/>
        <v>457.711</v>
      </c>
      <c r="AI6" s="161">
        <f t="shared" si="1"/>
        <v>45016.929</v>
      </c>
      <c r="AJ6" s="34">
        <f t="shared" si="1"/>
        <v>39027.503</v>
      </c>
      <c r="AK6" s="32">
        <f t="shared" si="1"/>
        <v>0</v>
      </c>
      <c r="AL6" s="34">
        <f t="shared" si="1"/>
        <v>37246.708</v>
      </c>
      <c r="AM6" s="33">
        <f t="shared" si="1"/>
        <v>418.01099999999997</v>
      </c>
      <c r="AN6" s="161">
        <f t="shared" si="1"/>
        <v>137784.37999999998</v>
      </c>
      <c r="AO6" s="32">
        <f t="shared" si="1"/>
        <v>118693.58799999999</v>
      </c>
      <c r="AP6" s="32">
        <f t="shared" si="1"/>
        <v>0</v>
      </c>
      <c r="AQ6" s="32">
        <f t="shared" si="1"/>
        <v>114449.7819</v>
      </c>
      <c r="AR6" s="323">
        <f t="shared" si="1"/>
        <v>1333.87</v>
      </c>
      <c r="AS6" s="161">
        <f>AS7+AS13+AS14+AS15</f>
        <v>292333.33800000005</v>
      </c>
      <c r="AT6" s="133">
        <f t="shared" si="1"/>
        <v>250823.81000000003</v>
      </c>
      <c r="AU6" s="32">
        <f t="shared" si="1"/>
        <v>0</v>
      </c>
      <c r="AV6" s="32">
        <f t="shared" si="1"/>
        <v>243769.77000000002</v>
      </c>
      <c r="AW6" s="33">
        <f t="shared" si="1"/>
        <v>2821.1570000000006</v>
      </c>
      <c r="AX6" s="161">
        <f t="shared" si="1"/>
        <v>46022.225</v>
      </c>
      <c r="AY6" s="32">
        <f t="shared" si="1"/>
        <v>39066.696</v>
      </c>
      <c r="AZ6" s="32">
        <f t="shared" si="1"/>
        <v>0</v>
      </c>
      <c r="BA6" s="32">
        <f t="shared" si="1"/>
        <v>38042.579</v>
      </c>
      <c r="BB6" s="33">
        <f t="shared" si="1"/>
        <v>429.673</v>
      </c>
      <c r="BC6" s="161">
        <f>BC7+BC13+BC15</f>
        <v>43583.162000000004</v>
      </c>
      <c r="BD6" s="32">
        <f t="shared" si="1"/>
        <v>36971.898</v>
      </c>
      <c r="BE6" s="32">
        <f t="shared" si="1"/>
        <v>0</v>
      </c>
      <c r="BF6" s="32">
        <f t="shared" si="1"/>
        <v>35593.337999999996</v>
      </c>
      <c r="BG6" s="33">
        <f t="shared" si="1"/>
        <v>439.497</v>
      </c>
      <c r="BH6" s="161">
        <f>BH7+BH13+BH15</f>
        <v>41056.138</v>
      </c>
      <c r="BI6" s="32">
        <f aca="true" t="shared" si="2" ref="BI6:CK6">BI7+BI13+BI14+BI15</f>
        <v>35340.559</v>
      </c>
      <c r="BJ6" s="32">
        <f t="shared" si="2"/>
        <v>0</v>
      </c>
      <c r="BK6" s="32">
        <f t="shared" si="2"/>
        <v>34331.375</v>
      </c>
      <c r="BL6" s="33">
        <f t="shared" si="2"/>
        <v>401.83099999999996</v>
      </c>
      <c r="BM6" s="161">
        <f t="shared" si="2"/>
        <v>130661.52500000002</v>
      </c>
      <c r="BN6" s="32">
        <f t="shared" si="2"/>
        <v>111379.15300000002</v>
      </c>
      <c r="BO6" s="32">
        <f t="shared" si="2"/>
        <v>0</v>
      </c>
      <c r="BP6" s="32">
        <f t="shared" si="2"/>
        <v>107967.29200000002</v>
      </c>
      <c r="BQ6" s="33">
        <f t="shared" si="2"/>
        <v>1271.001</v>
      </c>
      <c r="BR6" s="161">
        <f>BR7+BR13+BR15</f>
        <v>44490.846</v>
      </c>
      <c r="BS6" s="32">
        <f t="shared" si="2"/>
        <v>36691.171</v>
      </c>
      <c r="BT6" s="32">
        <f t="shared" si="2"/>
        <v>0</v>
      </c>
      <c r="BU6" s="32">
        <f t="shared" si="2"/>
        <v>36343.081</v>
      </c>
      <c r="BV6" s="33">
        <f t="shared" si="2"/>
        <v>522.2710000000001</v>
      </c>
      <c r="BW6" s="36">
        <f>BW7+BW13+BW14+BW15</f>
        <v>44670.172</v>
      </c>
      <c r="BX6" s="34">
        <f t="shared" si="2"/>
        <v>37177.055</v>
      </c>
      <c r="BY6" s="32">
        <f t="shared" si="2"/>
        <v>0</v>
      </c>
      <c r="BZ6" s="34">
        <f t="shared" si="2"/>
        <v>36465.782</v>
      </c>
      <c r="CA6" s="322">
        <f t="shared" si="2"/>
        <v>467.708</v>
      </c>
      <c r="CB6" s="36">
        <f t="shared" si="2"/>
        <v>48452.52999999999</v>
      </c>
      <c r="CC6" s="32">
        <f t="shared" si="2"/>
        <v>40404.965</v>
      </c>
      <c r="CD6" s="32">
        <f t="shared" si="2"/>
        <v>0</v>
      </c>
      <c r="CE6" s="32">
        <f t="shared" si="2"/>
        <v>40132.014</v>
      </c>
      <c r="CF6" s="323">
        <f t="shared" si="2"/>
        <v>451.087</v>
      </c>
      <c r="CG6" s="36">
        <f t="shared" si="2"/>
        <v>560608.4110000001</v>
      </c>
      <c r="CH6" s="32">
        <f t="shared" si="2"/>
        <v>476476.1540000001</v>
      </c>
      <c r="CI6" s="32">
        <f t="shared" si="2"/>
        <v>0</v>
      </c>
      <c r="CJ6" s="32">
        <f t="shared" si="2"/>
        <v>464505.20000000007</v>
      </c>
      <c r="CK6" s="33">
        <f t="shared" si="2"/>
        <v>5533.224000000001</v>
      </c>
    </row>
    <row r="7" spans="1:89" ht="24.75" customHeight="1">
      <c r="A7" s="319" t="s">
        <v>21</v>
      </c>
      <c r="B7" s="28" t="s">
        <v>22</v>
      </c>
      <c r="C7" s="29" t="s">
        <v>23</v>
      </c>
      <c r="D7" s="320" t="s">
        <v>20</v>
      </c>
      <c r="E7" s="324"/>
      <c r="F7" s="32">
        <f>F9+F10+F11+F12</f>
        <v>0</v>
      </c>
      <c r="G7" s="32">
        <f>G9+G10+G11+G12</f>
        <v>0</v>
      </c>
      <c r="H7" s="32">
        <f>H9+H10+H11+H12</f>
        <v>36434.737</v>
      </c>
      <c r="I7" s="33">
        <f>I9+I10+I11+I12</f>
        <v>489.602</v>
      </c>
      <c r="J7" s="325"/>
      <c r="K7" s="32">
        <f>K9+K10+K11+K12</f>
        <v>0</v>
      </c>
      <c r="L7" s="32">
        <f>L9+L10+L11+L12</f>
        <v>0</v>
      </c>
      <c r="M7" s="32">
        <f>M9+M10+M11+M12</f>
        <v>34812.178</v>
      </c>
      <c r="N7" s="33">
        <f>N9+N10+N11+N12</f>
        <v>480.179</v>
      </c>
      <c r="O7" s="326"/>
      <c r="P7" s="32">
        <f>P9+P10+P11+P12</f>
        <v>0</v>
      </c>
      <c r="Q7" s="32">
        <f>Q9+Q10+Q11+Q12</f>
        <v>0</v>
      </c>
      <c r="R7" s="32">
        <f>R9+R10+R11+R12</f>
        <v>35603.893</v>
      </c>
      <c r="S7" s="33">
        <f>S9+S10+S11+S12</f>
        <v>481.255</v>
      </c>
      <c r="T7" s="326"/>
      <c r="U7" s="32">
        <f>U9+U10+U11+U12</f>
        <v>0</v>
      </c>
      <c r="V7" s="32">
        <f>V9+V10+V11+V12</f>
        <v>0</v>
      </c>
      <c r="W7" s="32">
        <f>W9+W10+W11+W12</f>
        <v>106850.808</v>
      </c>
      <c r="X7" s="33">
        <f>X9+X10+X11+X12</f>
        <v>1451.036</v>
      </c>
      <c r="Y7" s="326"/>
      <c r="Z7" s="34">
        <f>Z9+Z10+Z11+Z12</f>
        <v>0</v>
      </c>
      <c r="AA7" s="34">
        <f>AA9+AA10+AA11+AA12</f>
        <v>0</v>
      </c>
      <c r="AB7" s="34">
        <f>AB9+AB10+AB11+AB12</f>
        <v>32758.81</v>
      </c>
      <c r="AC7" s="35">
        <f>AC9+AC10+AC11+AC12</f>
        <v>447.427</v>
      </c>
      <c r="AD7" s="37"/>
      <c r="AE7" s="32">
        <f>AE9+AE10+AE11+AE12</f>
        <v>0</v>
      </c>
      <c r="AF7" s="32">
        <f>AF9+AF10+AF11+AF12</f>
        <v>0</v>
      </c>
      <c r="AG7" s="32">
        <f>AG9+AG10+AG11+AG12</f>
        <v>31276.529</v>
      </c>
      <c r="AH7" s="33">
        <f>AH9+AH10+AH11+AH12</f>
        <v>448.757</v>
      </c>
      <c r="AI7" s="157"/>
      <c r="AJ7" s="32">
        <f>AJ9+AJ10+AJ11+AJ12</f>
        <v>0</v>
      </c>
      <c r="AK7" s="32">
        <f>AK9+AK10+AK11+AK12</f>
        <v>0</v>
      </c>
      <c r="AL7" s="34">
        <f>AL9+AL10+AL11+AL12</f>
        <v>31269.078</v>
      </c>
      <c r="AM7" s="33">
        <f>AM9+AM10+AM11+AM12</f>
        <v>406.215</v>
      </c>
      <c r="AN7" s="157"/>
      <c r="AO7" s="32">
        <f>AO9+AO10+AO11+AO12</f>
        <v>0</v>
      </c>
      <c r="AP7" s="32">
        <f>AP9+AP10+AP11+AP12</f>
        <v>0</v>
      </c>
      <c r="AQ7" s="32">
        <f>AQ9+AQ10+AQ11+AQ12</f>
        <v>95390.4609</v>
      </c>
      <c r="AR7" s="323">
        <f>AR9+AR10+AR11+AR12</f>
        <v>1302.399</v>
      </c>
      <c r="AS7" s="157"/>
      <c r="AT7" s="133">
        <f>AT9+AT10+AT11+AT12</f>
        <v>0</v>
      </c>
      <c r="AU7" s="32">
        <f>AU9+AU10+AU11+AU12</f>
        <v>0</v>
      </c>
      <c r="AV7" s="32">
        <f>AV9+AV10+AV11+AV12</f>
        <v>202327.964</v>
      </c>
      <c r="AW7" s="33">
        <f>AW9+AW10+AW11+AW12</f>
        <v>2753.4350000000004</v>
      </c>
      <c r="AX7" s="157"/>
      <c r="AY7" s="32">
        <f>AY9+AY10+AY11+AY12</f>
        <v>0</v>
      </c>
      <c r="AZ7" s="32">
        <f>AZ9+AZ10+AZ11+AZ12</f>
        <v>0</v>
      </c>
      <c r="BA7" s="32">
        <f>BA9+BA10+BA11+BA12</f>
        <v>31097.856</v>
      </c>
      <c r="BB7" s="33">
        <f>BB9+BB10+BB11+BB12</f>
        <v>418.867</v>
      </c>
      <c r="BC7" s="157"/>
      <c r="BD7" s="32">
        <f>BD9+BD10+BD11+BD12</f>
        <v>0</v>
      </c>
      <c r="BE7" s="32">
        <f>BE9+BE10+BE11+BE12</f>
        <v>0</v>
      </c>
      <c r="BF7" s="32">
        <f>BF9+BF10+BF11+BF12</f>
        <v>28993.709</v>
      </c>
      <c r="BG7" s="33">
        <f>BG9+BG10+BG11+BG12</f>
        <v>427.862</v>
      </c>
      <c r="BH7" s="157"/>
      <c r="BI7" s="32">
        <f>BI9+BI10+BI11+BI12</f>
        <v>0</v>
      </c>
      <c r="BJ7" s="32">
        <f>BJ9+BJ10+BJ11+BJ12</f>
        <v>0</v>
      </c>
      <c r="BK7" s="32">
        <f>BK9+BK10+BK11+BK12</f>
        <v>28629.184</v>
      </c>
      <c r="BL7" s="33">
        <f>BL9+BL10+BL11+BL12</f>
        <v>388.443</v>
      </c>
      <c r="BM7" s="157"/>
      <c r="BN7" s="32">
        <f>BN9+BN10+BN11+BN12</f>
        <v>0</v>
      </c>
      <c r="BO7" s="32">
        <f>BO9+BO10+BO11+BO12</f>
        <v>0</v>
      </c>
      <c r="BP7" s="32">
        <f>BP9+BP10+BP11+BP12</f>
        <v>88720.74900000001</v>
      </c>
      <c r="BQ7" s="33">
        <f>BQ9+BQ10+BQ11+BQ12</f>
        <v>1235.172</v>
      </c>
      <c r="BR7" s="157"/>
      <c r="BS7" s="32">
        <f aca="true" t="shared" si="3" ref="BS7:CA7">BS9+BS10+BS11+BS12</f>
        <v>0</v>
      </c>
      <c r="BT7" s="32">
        <f t="shared" si="3"/>
        <v>0</v>
      </c>
      <c r="BU7" s="32">
        <f t="shared" si="3"/>
        <v>28558.356</v>
      </c>
      <c r="BV7" s="33">
        <f t="shared" si="3"/>
        <v>507.321</v>
      </c>
      <c r="BW7" s="157"/>
      <c r="BX7" s="32">
        <f t="shared" si="3"/>
        <v>0</v>
      </c>
      <c r="BY7" s="32">
        <f t="shared" si="3"/>
        <v>0</v>
      </c>
      <c r="BZ7" s="32">
        <f t="shared" si="3"/>
        <v>28986.599</v>
      </c>
      <c r="CA7" s="322">
        <f t="shared" si="3"/>
        <v>453.774</v>
      </c>
      <c r="CB7" s="157"/>
      <c r="CC7" s="32">
        <f>CC9+CC10+CC11+CC12</f>
        <v>0</v>
      </c>
      <c r="CD7" s="32">
        <f>CD9+CD10+CD11+CD12</f>
        <v>0</v>
      </c>
      <c r="CE7" s="32">
        <f>CE9+CE10+CE11+CE12</f>
        <v>32099.952</v>
      </c>
      <c r="CF7" s="323">
        <f>CF9+CF10+CF11+CF12</f>
        <v>435.584</v>
      </c>
      <c r="CG7" s="157"/>
      <c r="CH7" s="32">
        <f>CH9+CH10+CH11+CH12</f>
        <v>0</v>
      </c>
      <c r="CI7" s="32">
        <f>CI9+CI10+CI11+CI12</f>
        <v>0</v>
      </c>
      <c r="CJ7" s="32">
        <f>CJ9+CJ10+CJ11+CJ12</f>
        <v>380520.88100000005</v>
      </c>
      <c r="CK7" s="33">
        <f>CK9+CK10+CK11+CK12</f>
        <v>5385.286000000001</v>
      </c>
    </row>
    <row r="8" spans="1:89" ht="21.75" customHeight="1">
      <c r="A8" s="319"/>
      <c r="B8" s="28" t="s">
        <v>24</v>
      </c>
      <c r="C8" s="29"/>
      <c r="D8" s="320"/>
      <c r="E8" s="180"/>
      <c r="F8" s="327"/>
      <c r="G8" s="327"/>
      <c r="H8" s="327"/>
      <c r="I8" s="328"/>
      <c r="J8" s="329"/>
      <c r="K8" s="327"/>
      <c r="L8" s="327"/>
      <c r="M8" s="327"/>
      <c r="N8" s="328"/>
      <c r="O8" s="330"/>
      <c r="P8" s="327"/>
      <c r="Q8" s="327"/>
      <c r="R8" s="327"/>
      <c r="S8" s="328"/>
      <c r="T8" s="330"/>
      <c r="U8" s="331"/>
      <c r="V8" s="327"/>
      <c r="W8" s="327"/>
      <c r="X8" s="331"/>
      <c r="Y8" s="330"/>
      <c r="Z8" s="327"/>
      <c r="AA8" s="327"/>
      <c r="AB8" s="327"/>
      <c r="AC8" s="332"/>
      <c r="AD8" s="38"/>
      <c r="AE8" s="327"/>
      <c r="AF8" s="327"/>
      <c r="AG8" s="327"/>
      <c r="AH8" s="328"/>
      <c r="AI8" s="158"/>
      <c r="AJ8" s="327"/>
      <c r="AK8" s="327"/>
      <c r="AL8" s="333"/>
      <c r="AM8" s="328"/>
      <c r="AN8" s="158"/>
      <c r="AO8" s="39"/>
      <c r="AP8" s="39"/>
      <c r="AQ8" s="39"/>
      <c r="AR8" s="331"/>
      <c r="AS8" s="158"/>
      <c r="AT8" s="331"/>
      <c r="AU8" s="331"/>
      <c r="AV8" s="331"/>
      <c r="AW8" s="331"/>
      <c r="AX8" s="158"/>
      <c r="AY8" s="39"/>
      <c r="AZ8" s="39"/>
      <c r="BA8" s="39"/>
      <c r="BB8" s="40"/>
      <c r="BC8" s="158"/>
      <c r="BD8" s="39"/>
      <c r="BE8" s="39"/>
      <c r="BF8" s="39"/>
      <c r="BG8" s="40"/>
      <c r="BH8" s="158"/>
      <c r="BI8" s="39"/>
      <c r="BJ8" s="39"/>
      <c r="BK8" s="39"/>
      <c r="BL8" s="40"/>
      <c r="BM8" s="158"/>
      <c r="BN8" s="39"/>
      <c r="BO8" s="39"/>
      <c r="BP8" s="39"/>
      <c r="BQ8" s="40"/>
      <c r="BR8" s="158"/>
      <c r="BS8" s="39"/>
      <c r="BT8" s="39"/>
      <c r="BU8" s="39"/>
      <c r="BV8" s="40"/>
      <c r="BW8" s="158"/>
      <c r="BX8" s="39"/>
      <c r="BY8" s="39"/>
      <c r="BZ8" s="39"/>
      <c r="CA8" s="40"/>
      <c r="CB8" s="158"/>
      <c r="CC8" s="39"/>
      <c r="CD8" s="39"/>
      <c r="CE8" s="39"/>
      <c r="CF8" s="331"/>
      <c r="CG8" s="158"/>
      <c r="CH8" s="39"/>
      <c r="CI8" s="39"/>
      <c r="CJ8" s="39"/>
      <c r="CK8" s="40"/>
    </row>
    <row r="9" spans="1:89" ht="25.5">
      <c r="A9" s="319"/>
      <c r="B9" s="28" t="s">
        <v>25</v>
      </c>
      <c r="C9" s="29" t="s">
        <v>26</v>
      </c>
      <c r="D9" s="320" t="s">
        <v>20</v>
      </c>
      <c r="E9" s="334"/>
      <c r="F9" s="335"/>
      <c r="G9" s="335"/>
      <c r="H9" s="335"/>
      <c r="I9" s="336"/>
      <c r="J9" s="337"/>
      <c r="K9" s="335"/>
      <c r="L9" s="335"/>
      <c r="M9" s="335"/>
      <c r="N9" s="336"/>
      <c r="O9" s="338"/>
      <c r="P9" s="42"/>
      <c r="Q9" s="42"/>
      <c r="R9" s="42"/>
      <c r="S9" s="43"/>
      <c r="T9" s="338"/>
      <c r="U9" s="44"/>
      <c r="V9" s="42"/>
      <c r="W9" s="42"/>
      <c r="X9" s="44"/>
      <c r="Y9" s="338"/>
      <c r="Z9" s="42"/>
      <c r="AA9" s="42"/>
      <c r="AB9" s="42"/>
      <c r="AC9" s="45"/>
      <c r="AD9" s="41"/>
      <c r="AE9" s="42"/>
      <c r="AF9" s="42"/>
      <c r="AG9" s="42"/>
      <c r="AH9" s="43"/>
      <c r="AI9" s="159"/>
      <c r="AJ9" s="42"/>
      <c r="AK9" s="42"/>
      <c r="AL9" s="46"/>
      <c r="AM9" s="43"/>
      <c r="AN9" s="159"/>
      <c r="AO9" s="47"/>
      <c r="AP9" s="47"/>
      <c r="AQ9" s="47"/>
      <c r="AR9" s="44"/>
      <c r="AS9" s="159"/>
      <c r="AT9" s="42"/>
      <c r="AU9" s="42"/>
      <c r="AV9" s="42"/>
      <c r="AW9" s="42"/>
      <c r="AX9" s="339"/>
      <c r="AY9" s="47"/>
      <c r="AZ9" s="47"/>
      <c r="BA9" s="47"/>
      <c r="BB9" s="48"/>
      <c r="BC9" s="159"/>
      <c r="BD9" s="47"/>
      <c r="BE9" s="47"/>
      <c r="BF9" s="47"/>
      <c r="BG9" s="48"/>
      <c r="BH9" s="159"/>
      <c r="BI9" s="47"/>
      <c r="BJ9" s="47"/>
      <c r="BK9" s="47"/>
      <c r="BL9" s="48"/>
      <c r="BM9" s="159"/>
      <c r="BN9" s="47"/>
      <c r="BO9" s="47"/>
      <c r="BP9" s="47"/>
      <c r="BQ9" s="48"/>
      <c r="BR9" s="159"/>
      <c r="BS9" s="47"/>
      <c r="BT9" s="47"/>
      <c r="BU9" s="47"/>
      <c r="BV9" s="48"/>
      <c r="BW9" s="159"/>
      <c r="BX9" s="47"/>
      <c r="BY9" s="47"/>
      <c r="BZ9" s="47"/>
      <c r="CA9" s="48"/>
      <c r="CB9" s="159"/>
      <c r="CC9" s="47"/>
      <c r="CD9" s="47"/>
      <c r="CE9" s="47"/>
      <c r="CF9" s="44"/>
      <c r="CG9" s="159"/>
      <c r="CH9" s="47"/>
      <c r="CI9" s="47"/>
      <c r="CJ9" s="47"/>
      <c r="CK9" s="48"/>
    </row>
    <row r="10" spans="1:89" ht="25.5">
      <c r="A10" s="340"/>
      <c r="B10" s="51" t="s">
        <v>13</v>
      </c>
      <c r="C10" s="52" t="s">
        <v>27</v>
      </c>
      <c r="D10" s="341" t="s">
        <v>20</v>
      </c>
      <c r="E10" s="342"/>
      <c r="F10" s="343"/>
      <c r="G10" s="343"/>
      <c r="H10" s="343">
        <v>36434.737</v>
      </c>
      <c r="I10" s="344"/>
      <c r="J10" s="337"/>
      <c r="K10" s="343"/>
      <c r="L10" s="343"/>
      <c r="M10" s="343">
        <v>34812.178</v>
      </c>
      <c r="N10" s="344"/>
      <c r="O10" s="330"/>
      <c r="P10" s="57"/>
      <c r="Q10" s="57"/>
      <c r="R10" s="79">
        <v>35603.893</v>
      </c>
      <c r="S10" s="59"/>
      <c r="T10" s="330"/>
      <c r="U10" s="55"/>
      <c r="V10" s="55"/>
      <c r="W10" s="78">
        <f>H10+M10+R10</f>
        <v>106850.808</v>
      </c>
      <c r="X10" s="56"/>
      <c r="Y10" s="330"/>
      <c r="Z10" s="57"/>
      <c r="AA10" s="57"/>
      <c r="AB10" s="79">
        <v>32758.81</v>
      </c>
      <c r="AC10" s="58"/>
      <c r="AD10" s="54"/>
      <c r="AE10" s="57"/>
      <c r="AF10" s="57"/>
      <c r="AG10" s="79">
        <v>31276.529</v>
      </c>
      <c r="AH10" s="59"/>
      <c r="AI10" s="158"/>
      <c r="AJ10" s="57"/>
      <c r="AK10" s="57"/>
      <c r="AL10" s="79">
        <v>31269.078</v>
      </c>
      <c r="AM10" s="59"/>
      <c r="AN10" s="158"/>
      <c r="AO10" s="62"/>
      <c r="AP10" s="62"/>
      <c r="AQ10" s="70">
        <v>95390.4609</v>
      </c>
      <c r="AR10" s="56"/>
      <c r="AS10" s="158"/>
      <c r="AT10" s="57"/>
      <c r="AU10" s="67"/>
      <c r="AV10" s="67">
        <v>202327.964</v>
      </c>
      <c r="AW10" s="57"/>
      <c r="AX10" s="345"/>
      <c r="AY10" s="62"/>
      <c r="AZ10" s="62"/>
      <c r="BA10" s="109">
        <v>31097.856</v>
      </c>
      <c r="BB10" s="149"/>
      <c r="BC10" s="158"/>
      <c r="BD10" s="62"/>
      <c r="BE10" s="62"/>
      <c r="BF10" s="109">
        <v>28993.709</v>
      </c>
      <c r="BG10" s="63"/>
      <c r="BH10" s="158"/>
      <c r="BI10" s="62"/>
      <c r="BJ10" s="62"/>
      <c r="BK10" s="109">
        <v>28629.184</v>
      </c>
      <c r="BL10" s="63"/>
      <c r="BM10" s="158"/>
      <c r="BN10" s="62"/>
      <c r="BO10" s="62"/>
      <c r="BP10" s="70">
        <f>BA10+BF10+BK10</f>
        <v>88720.74900000001</v>
      </c>
      <c r="BQ10" s="63"/>
      <c r="BR10" s="158"/>
      <c r="BS10" s="62"/>
      <c r="BT10" s="62"/>
      <c r="BU10" s="109">
        <v>28558.356</v>
      </c>
      <c r="BV10" s="63"/>
      <c r="BW10" s="158"/>
      <c r="BX10" s="62"/>
      <c r="BY10" s="62"/>
      <c r="BZ10" s="109">
        <v>28986.599</v>
      </c>
      <c r="CA10" s="63"/>
      <c r="CB10" s="158"/>
      <c r="CC10" s="62"/>
      <c r="CD10" s="62"/>
      <c r="CE10" s="109">
        <v>32099.952</v>
      </c>
      <c r="CF10" s="56"/>
      <c r="CG10" s="158"/>
      <c r="CH10" s="62"/>
      <c r="CI10" s="62"/>
      <c r="CJ10" s="84">
        <f>H10+M10+R10+AB10+AG10+AL10+BA10+BF10+BK10+BU10+BZ10+CE10</f>
        <v>380520.88100000005</v>
      </c>
      <c r="CK10" s="63"/>
    </row>
    <row r="11" spans="1:89" ht="25.5">
      <c r="A11" s="319"/>
      <c r="B11" s="28" t="s">
        <v>14</v>
      </c>
      <c r="C11" s="29" t="s">
        <v>28</v>
      </c>
      <c r="D11" s="320" t="s">
        <v>20</v>
      </c>
      <c r="E11" s="180"/>
      <c r="F11" s="346"/>
      <c r="G11" s="346"/>
      <c r="H11" s="346"/>
      <c r="I11" s="347"/>
      <c r="J11" s="337"/>
      <c r="K11" s="343"/>
      <c r="L11" s="343"/>
      <c r="M11" s="343"/>
      <c r="N11" s="344"/>
      <c r="O11" s="330"/>
      <c r="P11" s="57"/>
      <c r="Q11" s="57"/>
      <c r="R11" s="57"/>
      <c r="S11" s="59"/>
      <c r="T11" s="330"/>
      <c r="U11" s="69"/>
      <c r="V11" s="67"/>
      <c r="W11" s="67"/>
      <c r="X11" s="69"/>
      <c r="Y11" s="330"/>
      <c r="Z11" s="57"/>
      <c r="AA11" s="57"/>
      <c r="AB11" s="57"/>
      <c r="AC11" s="58"/>
      <c r="AD11" s="38"/>
      <c r="AE11" s="57"/>
      <c r="AF11" s="57"/>
      <c r="AG11" s="57"/>
      <c r="AH11" s="59"/>
      <c r="AI11" s="158"/>
      <c r="AJ11" s="57"/>
      <c r="AK11" s="57"/>
      <c r="AL11" s="57"/>
      <c r="AM11" s="59"/>
      <c r="AN11" s="158"/>
      <c r="AO11" s="62"/>
      <c r="AP11" s="62"/>
      <c r="AQ11" s="62"/>
      <c r="AR11" s="56"/>
      <c r="AS11" s="158"/>
      <c r="AT11" s="57"/>
      <c r="AU11" s="57"/>
      <c r="AV11" s="57"/>
      <c r="AW11" s="57"/>
      <c r="AX11" s="345"/>
      <c r="AY11" s="62"/>
      <c r="AZ11" s="62"/>
      <c r="BA11" s="109"/>
      <c r="BB11" s="149"/>
      <c r="BC11" s="158"/>
      <c r="BD11" s="62"/>
      <c r="BE11" s="62"/>
      <c r="BF11" s="62"/>
      <c r="BG11" s="63"/>
      <c r="BH11" s="158"/>
      <c r="BI11" s="62"/>
      <c r="BJ11" s="62"/>
      <c r="BK11" s="62"/>
      <c r="BL11" s="63"/>
      <c r="BM11" s="158"/>
      <c r="BN11" s="62"/>
      <c r="BO11" s="62"/>
      <c r="BP11" s="62"/>
      <c r="BQ11" s="63"/>
      <c r="BR11" s="158"/>
      <c r="BS11" s="62"/>
      <c r="BT11" s="62"/>
      <c r="BU11" s="62"/>
      <c r="BV11" s="63"/>
      <c r="BW11" s="158"/>
      <c r="BX11" s="62"/>
      <c r="BY11" s="62"/>
      <c r="BZ11" s="62"/>
      <c r="CA11" s="63"/>
      <c r="CB11" s="158"/>
      <c r="CC11" s="62"/>
      <c r="CD11" s="62"/>
      <c r="CE11" s="62"/>
      <c r="CF11" s="56"/>
      <c r="CG11" s="158"/>
      <c r="CH11" s="62"/>
      <c r="CI11" s="62"/>
      <c r="CJ11" s="62"/>
      <c r="CK11" s="63"/>
    </row>
    <row r="12" spans="1:89" ht="12.75">
      <c r="A12" s="348"/>
      <c r="B12" s="51" t="s">
        <v>15</v>
      </c>
      <c r="C12" s="51" t="s">
        <v>29</v>
      </c>
      <c r="D12" s="349" t="s">
        <v>20</v>
      </c>
      <c r="E12" s="350"/>
      <c r="F12" s="351"/>
      <c r="G12" s="351"/>
      <c r="H12" s="351"/>
      <c r="I12" s="352">
        <v>489.602</v>
      </c>
      <c r="J12" s="353"/>
      <c r="K12" s="351"/>
      <c r="L12" s="351"/>
      <c r="M12" s="351"/>
      <c r="N12" s="352">
        <v>480.179</v>
      </c>
      <c r="O12" s="354"/>
      <c r="P12" s="74"/>
      <c r="Q12" s="74"/>
      <c r="R12" s="74"/>
      <c r="S12" s="355">
        <v>481.255</v>
      </c>
      <c r="T12" s="354"/>
      <c r="U12" s="356"/>
      <c r="V12" s="357"/>
      <c r="W12" s="357"/>
      <c r="X12" s="78">
        <f>I12+N12+S12</f>
        <v>1451.036</v>
      </c>
      <c r="Y12" s="354"/>
      <c r="Z12" s="74"/>
      <c r="AA12" s="74"/>
      <c r="AB12" s="74"/>
      <c r="AC12" s="358">
        <v>447.427</v>
      </c>
      <c r="AD12" s="73"/>
      <c r="AE12" s="74"/>
      <c r="AF12" s="74"/>
      <c r="AG12" s="74"/>
      <c r="AH12" s="79">
        <v>448.757</v>
      </c>
      <c r="AI12" s="160"/>
      <c r="AJ12" s="74"/>
      <c r="AK12" s="74"/>
      <c r="AL12" s="74"/>
      <c r="AM12" s="156">
        <v>406.215</v>
      </c>
      <c r="AN12" s="160"/>
      <c r="AO12" s="76"/>
      <c r="AP12" s="76"/>
      <c r="AQ12" s="76"/>
      <c r="AR12" s="70">
        <f>AC12+AH12+AM12</f>
        <v>1302.399</v>
      </c>
      <c r="AS12" s="160"/>
      <c r="AT12" s="67"/>
      <c r="AU12" s="67"/>
      <c r="AV12" s="67"/>
      <c r="AW12" s="67">
        <f>I12+N12+S12+AC12+AH12+AM12</f>
        <v>2753.4350000000004</v>
      </c>
      <c r="AX12" s="359"/>
      <c r="AY12" s="76"/>
      <c r="AZ12" s="76"/>
      <c r="BA12" s="143"/>
      <c r="BB12" s="360">
        <v>418.867</v>
      </c>
      <c r="BC12" s="160"/>
      <c r="BD12" s="76"/>
      <c r="BE12" s="76"/>
      <c r="BF12" s="76"/>
      <c r="BG12" s="155">
        <v>427.862</v>
      </c>
      <c r="BH12" s="160"/>
      <c r="BI12" s="76"/>
      <c r="BJ12" s="76"/>
      <c r="BK12" s="76"/>
      <c r="BL12" s="361">
        <v>388.443</v>
      </c>
      <c r="BM12" s="160"/>
      <c r="BN12" s="76"/>
      <c r="BO12" s="76"/>
      <c r="BP12" s="76"/>
      <c r="BQ12" s="70">
        <f>BB12+BG12+BL12</f>
        <v>1235.172</v>
      </c>
      <c r="BR12" s="160"/>
      <c r="BS12" s="76"/>
      <c r="BT12" s="76"/>
      <c r="BU12" s="76"/>
      <c r="BV12" s="360">
        <v>507.321</v>
      </c>
      <c r="BW12" s="160"/>
      <c r="BX12" s="76"/>
      <c r="BY12" s="76"/>
      <c r="BZ12" s="76"/>
      <c r="CA12" s="360">
        <v>453.774</v>
      </c>
      <c r="CB12" s="160"/>
      <c r="CC12" s="76"/>
      <c r="CD12" s="76"/>
      <c r="CE12" s="76"/>
      <c r="CF12" s="362">
        <v>435.584</v>
      </c>
      <c r="CG12" s="160"/>
      <c r="CH12" s="76"/>
      <c r="CI12" s="76"/>
      <c r="CJ12" s="76"/>
      <c r="CK12" s="84">
        <f>I12+N12+S12+AC12+AH12+AM12+BB12+BG12+BL12+BV12+CA12+CF12</f>
        <v>5385.286000000001</v>
      </c>
    </row>
    <row r="13" spans="1:89" ht="21" customHeight="1">
      <c r="A13" s="319" t="s">
        <v>30</v>
      </c>
      <c r="B13" s="28" t="s">
        <v>31</v>
      </c>
      <c r="C13" s="29" t="s">
        <v>32</v>
      </c>
      <c r="D13" s="320" t="s">
        <v>20</v>
      </c>
      <c r="E13" s="321">
        <f>SUM(F13:I13)</f>
        <v>0</v>
      </c>
      <c r="F13" s="346"/>
      <c r="G13" s="346"/>
      <c r="H13" s="346"/>
      <c r="I13" s="347"/>
      <c r="J13" s="363">
        <f>SUM(K13:N13)</f>
        <v>0</v>
      </c>
      <c r="K13" s="346"/>
      <c r="L13" s="346"/>
      <c r="M13" s="346"/>
      <c r="N13" s="347"/>
      <c r="O13" s="326">
        <f>SUM(P13:S13)</f>
        <v>0</v>
      </c>
      <c r="P13" s="57"/>
      <c r="Q13" s="57"/>
      <c r="R13" s="57"/>
      <c r="S13" s="59"/>
      <c r="T13" s="326">
        <f>SUM(U13:X13)</f>
        <v>0</v>
      </c>
      <c r="U13" s="69"/>
      <c r="V13" s="67"/>
      <c r="W13" s="67"/>
      <c r="X13" s="69"/>
      <c r="Y13" s="326">
        <f>SUM(Z13:AC13)</f>
        <v>0</v>
      </c>
      <c r="Z13" s="57"/>
      <c r="AA13" s="57"/>
      <c r="AB13" s="57"/>
      <c r="AC13" s="58"/>
      <c r="AD13" s="31">
        <f>SUM(AE13:AH13)</f>
        <v>0</v>
      </c>
      <c r="AE13" s="57"/>
      <c r="AF13" s="57"/>
      <c r="AG13" s="57"/>
      <c r="AH13" s="59"/>
      <c r="AI13" s="157">
        <f>SUM(AJ13:AM13)</f>
        <v>0</v>
      </c>
      <c r="AJ13" s="57"/>
      <c r="AK13" s="57"/>
      <c r="AL13" s="57"/>
      <c r="AM13" s="59"/>
      <c r="AN13" s="157">
        <f>SUM(AO13:AR13)</f>
        <v>0</v>
      </c>
      <c r="AO13" s="62"/>
      <c r="AP13" s="62"/>
      <c r="AQ13" s="62"/>
      <c r="AR13" s="56"/>
      <c r="AS13" s="157">
        <f>SUM(AT13:AW13)</f>
        <v>0</v>
      </c>
      <c r="AT13" s="57"/>
      <c r="AU13" s="57"/>
      <c r="AV13" s="57"/>
      <c r="AW13" s="57"/>
      <c r="AX13" s="364">
        <f>SUM(AY13:BB13)</f>
        <v>0</v>
      </c>
      <c r="AY13" s="70"/>
      <c r="AZ13" s="70"/>
      <c r="BA13" s="70"/>
      <c r="BB13" s="71"/>
      <c r="BC13" s="157">
        <f>SUM(BD13:BG13)</f>
        <v>0</v>
      </c>
      <c r="BD13" s="70"/>
      <c r="BE13" s="70"/>
      <c r="BF13" s="70"/>
      <c r="BG13" s="71"/>
      <c r="BH13" s="157">
        <f>SUM(BI13:BL13)</f>
        <v>0</v>
      </c>
      <c r="BI13" s="70"/>
      <c r="BJ13" s="70"/>
      <c r="BK13" s="70"/>
      <c r="BL13" s="71"/>
      <c r="BM13" s="157">
        <f>SUM(BN13:BQ13)</f>
        <v>0</v>
      </c>
      <c r="BN13" s="62"/>
      <c r="BO13" s="62"/>
      <c r="BP13" s="62"/>
      <c r="BQ13" s="63"/>
      <c r="BR13" s="157">
        <f>SUM(BS13:BV13)</f>
        <v>0</v>
      </c>
      <c r="BS13" s="70"/>
      <c r="BT13" s="70"/>
      <c r="BU13" s="70"/>
      <c r="BV13" s="83"/>
      <c r="BW13" s="31"/>
      <c r="BX13" s="70"/>
      <c r="BY13" s="70"/>
      <c r="BZ13" s="70"/>
      <c r="CA13" s="71"/>
      <c r="CB13" s="31"/>
      <c r="CC13" s="70"/>
      <c r="CD13" s="70"/>
      <c r="CE13" s="70"/>
      <c r="CF13" s="69"/>
      <c r="CG13" s="31"/>
      <c r="CH13" s="62"/>
      <c r="CI13" s="62"/>
      <c r="CJ13" s="62"/>
      <c r="CK13" s="63"/>
    </row>
    <row r="14" spans="1:89" ht="44.25" customHeight="1">
      <c r="A14" s="319" t="s">
        <v>33</v>
      </c>
      <c r="B14" s="28" t="s">
        <v>34</v>
      </c>
      <c r="C14" s="29" t="s">
        <v>35</v>
      </c>
      <c r="D14" s="320" t="s">
        <v>20</v>
      </c>
      <c r="E14" s="321">
        <f>SUM(F14:I14)</f>
        <v>0</v>
      </c>
      <c r="F14" s="346"/>
      <c r="G14" s="346"/>
      <c r="H14" s="346"/>
      <c r="I14" s="347"/>
      <c r="J14" s="363">
        <f>SUM(K14:N14)</f>
        <v>0</v>
      </c>
      <c r="K14" s="346"/>
      <c r="L14" s="346"/>
      <c r="M14" s="346"/>
      <c r="N14" s="347"/>
      <c r="O14" s="326">
        <f>SUM(P14:S14)</f>
        <v>0</v>
      </c>
      <c r="P14" s="67"/>
      <c r="Q14" s="67"/>
      <c r="R14" s="67"/>
      <c r="S14" s="68"/>
      <c r="T14" s="326">
        <f>SUM(U14:X14)</f>
        <v>0</v>
      </c>
      <c r="U14" s="69"/>
      <c r="V14" s="67"/>
      <c r="W14" s="67"/>
      <c r="X14" s="69"/>
      <c r="Y14" s="326">
        <f>SUM(Z14:AC14)</f>
        <v>0</v>
      </c>
      <c r="Z14" s="57"/>
      <c r="AA14" s="57"/>
      <c r="AB14" s="57"/>
      <c r="AC14" s="58"/>
      <c r="AD14" s="157">
        <f>SUM(AE14:AH14)</f>
        <v>0</v>
      </c>
      <c r="AE14" s="365"/>
      <c r="AF14" s="365"/>
      <c r="AG14" s="365"/>
      <c r="AH14" s="366"/>
      <c r="AI14" s="157">
        <f>SUM(AJ14:AM14)</f>
        <v>0</v>
      </c>
      <c r="AJ14" s="365"/>
      <c r="AK14" s="365"/>
      <c r="AL14" s="365"/>
      <c r="AM14" s="366"/>
      <c r="AN14" s="157">
        <f>SUM(AO14:AR14)</f>
        <v>0</v>
      </c>
      <c r="AO14" s="62"/>
      <c r="AP14" s="62"/>
      <c r="AQ14" s="62"/>
      <c r="AR14" s="56"/>
      <c r="AS14" s="157">
        <f>SUM(AT14:AW14)</f>
        <v>0</v>
      </c>
      <c r="AT14" s="57"/>
      <c r="AU14" s="57"/>
      <c r="AV14" s="57"/>
      <c r="AW14" s="57"/>
      <c r="AX14" s="364">
        <f>SUM(AY14:BB14)</f>
        <v>0</v>
      </c>
      <c r="AY14" s="365"/>
      <c r="AZ14" s="365"/>
      <c r="BA14" s="365"/>
      <c r="BB14" s="366"/>
      <c r="BC14" s="157">
        <f>SUM(BD14:BG14)</f>
        <v>0</v>
      </c>
      <c r="BD14" s="365"/>
      <c r="BE14" s="365"/>
      <c r="BF14" s="365"/>
      <c r="BG14" s="366"/>
      <c r="BH14" s="157">
        <f>SUM(BI14:BL14)</f>
        <v>0</v>
      </c>
      <c r="BI14" s="70"/>
      <c r="BJ14" s="70"/>
      <c r="BK14" s="70"/>
      <c r="BL14" s="71"/>
      <c r="BM14" s="157">
        <f>SUM(BN14:BQ14)</f>
        <v>0</v>
      </c>
      <c r="BN14" s="62"/>
      <c r="BO14" s="62"/>
      <c r="BP14" s="62"/>
      <c r="BQ14" s="63"/>
      <c r="BR14" s="157">
        <f>SUM(BS14:BV14)</f>
        <v>0</v>
      </c>
      <c r="BS14" s="70"/>
      <c r="BT14" s="70"/>
      <c r="BU14" s="70"/>
      <c r="BV14" s="83"/>
      <c r="BW14" s="31"/>
      <c r="BX14" s="70"/>
      <c r="BY14" s="70"/>
      <c r="BZ14" s="70"/>
      <c r="CA14" s="71"/>
      <c r="CB14" s="31"/>
      <c r="CC14" s="70"/>
      <c r="CD14" s="70"/>
      <c r="CE14" s="70"/>
      <c r="CF14" s="69"/>
      <c r="CG14" s="31"/>
      <c r="CH14" s="70"/>
      <c r="CI14" s="70"/>
      <c r="CJ14" s="70"/>
      <c r="CK14" s="71"/>
    </row>
    <row r="15" spans="1:89" ht="33" customHeight="1">
      <c r="A15" s="319" t="s">
        <v>36</v>
      </c>
      <c r="B15" s="28" t="s">
        <v>37</v>
      </c>
      <c r="C15" s="29" t="s">
        <v>38</v>
      </c>
      <c r="D15" s="320" t="s">
        <v>20</v>
      </c>
      <c r="E15" s="85">
        <f>SUM(F15:I15)</f>
        <v>53359.202999999994</v>
      </c>
      <c r="F15" s="346">
        <v>45709.268</v>
      </c>
      <c r="G15" s="346"/>
      <c r="H15" s="346">
        <v>7637.04</v>
      </c>
      <c r="I15" s="367">
        <v>12.895</v>
      </c>
      <c r="J15" s="363">
        <f>SUM(K15:N15)</f>
        <v>49725.138000000006</v>
      </c>
      <c r="K15" s="346">
        <v>42290.196</v>
      </c>
      <c r="L15" s="346"/>
      <c r="M15" s="346">
        <v>7422.819</v>
      </c>
      <c r="N15" s="347">
        <v>12.123</v>
      </c>
      <c r="O15" s="368">
        <f>SUM(P15:S15)</f>
        <v>51464.617000000006</v>
      </c>
      <c r="P15" s="81">
        <v>44130.758</v>
      </c>
      <c r="Q15" s="81"/>
      <c r="R15" s="81">
        <v>7322.626</v>
      </c>
      <c r="S15" s="82">
        <v>11.233</v>
      </c>
      <c r="T15" s="368">
        <f>SUM(U15:X15)</f>
        <v>154548.95799999998</v>
      </c>
      <c r="U15" s="78">
        <f>F15+K15+P15</f>
        <v>132130.222</v>
      </c>
      <c r="V15" s="78"/>
      <c r="W15" s="78">
        <f>H15+M15+R15</f>
        <v>22382.485</v>
      </c>
      <c r="X15" s="78">
        <f>I15+N15+S15</f>
        <v>36.251000000000005</v>
      </c>
      <c r="Y15" s="368">
        <f>SUM(Z15:AC15)</f>
        <v>47213.751</v>
      </c>
      <c r="Z15" s="79">
        <v>40469.917</v>
      </c>
      <c r="AA15" s="79"/>
      <c r="AB15" s="79">
        <v>6733.113</v>
      </c>
      <c r="AC15" s="80">
        <v>10.721</v>
      </c>
      <c r="AD15" s="36">
        <f>SUM(AE15:AH15)</f>
        <v>45553.7</v>
      </c>
      <c r="AE15" s="81">
        <v>39196.168</v>
      </c>
      <c r="AF15" s="67"/>
      <c r="AG15" s="81">
        <v>6348.578</v>
      </c>
      <c r="AH15" s="82">
        <v>8.954</v>
      </c>
      <c r="AI15" s="161">
        <f>SUM(AJ15:AM15)</f>
        <v>45016.929</v>
      </c>
      <c r="AJ15" s="81">
        <v>39027.503</v>
      </c>
      <c r="AK15" s="81"/>
      <c r="AL15" s="81">
        <v>5977.63</v>
      </c>
      <c r="AM15" s="82">
        <v>11.796</v>
      </c>
      <c r="AN15" s="161">
        <f>SUM(AO15:AR15)</f>
        <v>137784.37999999998</v>
      </c>
      <c r="AO15" s="70">
        <f>Z15+AE15+AJ15</f>
        <v>118693.58799999999</v>
      </c>
      <c r="AP15" s="70"/>
      <c r="AQ15" s="70">
        <f>AB15+AG15+AL15</f>
        <v>19059.321</v>
      </c>
      <c r="AR15" s="70">
        <f>AC15+AH15+AM15</f>
        <v>31.471</v>
      </c>
      <c r="AS15" s="161">
        <f>SUM(AT15:AW15)</f>
        <v>292333.33800000005</v>
      </c>
      <c r="AT15" s="67">
        <f>F15+K15+P15+Z15+AE15+AJ15</f>
        <v>250823.81000000003</v>
      </c>
      <c r="AU15" s="67"/>
      <c r="AV15" s="67">
        <f>H15+M15+R15+AB15+AG15+AL15</f>
        <v>41441.806</v>
      </c>
      <c r="AW15" s="67">
        <f>I15+N15+S15+AC15+AH15+AM15</f>
        <v>67.72200000000001</v>
      </c>
      <c r="AX15" s="369">
        <f>SUM(AY15:BB15)</f>
        <v>46022.225</v>
      </c>
      <c r="AY15" s="84">
        <v>39066.696</v>
      </c>
      <c r="AZ15" s="84"/>
      <c r="BA15" s="84">
        <v>6944.723</v>
      </c>
      <c r="BB15" s="83">
        <v>10.806</v>
      </c>
      <c r="BC15" s="161">
        <f>SUM(BD15:BG15)</f>
        <v>43583.162000000004</v>
      </c>
      <c r="BD15" s="84">
        <v>36971.898</v>
      </c>
      <c r="BE15" s="70"/>
      <c r="BF15" s="70">
        <v>6599.629</v>
      </c>
      <c r="BG15" s="71">
        <v>11.635</v>
      </c>
      <c r="BH15" s="161">
        <f>SUM(BI15:BL15)</f>
        <v>41056.138</v>
      </c>
      <c r="BI15" s="84">
        <v>35340.559</v>
      </c>
      <c r="BJ15" s="70"/>
      <c r="BK15" s="84">
        <v>5702.191</v>
      </c>
      <c r="BL15" s="83">
        <v>13.388</v>
      </c>
      <c r="BM15" s="161">
        <f>SUM(BN15:BQ15)</f>
        <v>130661.52500000002</v>
      </c>
      <c r="BN15" s="70">
        <f>AY15+BD15+BI15</f>
        <v>111379.15300000002</v>
      </c>
      <c r="BO15" s="70"/>
      <c r="BP15" s="70">
        <f>BA15+BF15+BK15</f>
        <v>19246.542999999998</v>
      </c>
      <c r="BQ15" s="70">
        <f>BB15+BG15+BL15</f>
        <v>35.829</v>
      </c>
      <c r="BR15" s="161">
        <f>SUM(BS15:BV15)</f>
        <v>44490.846</v>
      </c>
      <c r="BS15" s="370">
        <v>36691.171</v>
      </c>
      <c r="BT15" s="370"/>
      <c r="BU15" s="370">
        <v>7784.725</v>
      </c>
      <c r="BV15" s="371">
        <v>14.95</v>
      </c>
      <c r="BW15" s="36">
        <f>SUM(BX15:CA15)</f>
        <v>44670.172</v>
      </c>
      <c r="BX15" s="84">
        <v>37177.055</v>
      </c>
      <c r="BY15" s="70"/>
      <c r="BZ15" s="84">
        <v>7479.183</v>
      </c>
      <c r="CA15" s="83">
        <v>13.934</v>
      </c>
      <c r="CB15" s="36">
        <f>SUM(CC15:CF15)</f>
        <v>48452.52999999999</v>
      </c>
      <c r="CC15" s="84">
        <v>40404.965</v>
      </c>
      <c r="CD15" s="70"/>
      <c r="CE15" s="84">
        <v>8032.062</v>
      </c>
      <c r="CF15" s="372">
        <v>15.503</v>
      </c>
      <c r="CG15" s="36">
        <f>SUM(CH15:CK15)</f>
        <v>560608.4110000001</v>
      </c>
      <c r="CH15" s="84">
        <f>F15+K15+P15+Z15+AE15+AJ15+AY15+BD15+BI15+BS15+BX15+CC15</f>
        <v>476476.1540000001</v>
      </c>
      <c r="CI15" s="70"/>
      <c r="CJ15" s="84">
        <f>H15+M15+R15+AB15+AG15+AL15+BA15+BF15+BK15+BU15+BZ15+CE15</f>
        <v>83984.319</v>
      </c>
      <c r="CK15" s="84">
        <f>I15+N15+S15+AC15+AH15+AM15+BB15+BG15+BL15+BV15+CA15+CF15</f>
        <v>147.93800000000005</v>
      </c>
    </row>
    <row r="16" spans="1:89" ht="33" customHeight="1">
      <c r="A16" s="319" t="s">
        <v>39</v>
      </c>
      <c r="B16" s="28" t="s">
        <v>40</v>
      </c>
      <c r="C16" s="29" t="s">
        <v>41</v>
      </c>
      <c r="D16" s="320" t="s">
        <v>20</v>
      </c>
      <c r="E16" s="85">
        <f>SUM(F16:I16)</f>
        <v>1566.878</v>
      </c>
      <c r="F16" s="373">
        <f>'[3]потери в сетях'!E23</f>
        <v>0</v>
      </c>
      <c r="G16" s="373"/>
      <c r="H16" s="373">
        <f>'[3]потери в сетях'!G23</f>
        <v>1561.878</v>
      </c>
      <c r="I16" s="374">
        <f>'[3]потери в сетях'!H23</f>
        <v>5</v>
      </c>
      <c r="J16" s="363">
        <f>SUM(K16:N16)</f>
        <v>823.092</v>
      </c>
      <c r="K16" s="373">
        <f>'[3]потери в сетях'!I23</f>
        <v>0</v>
      </c>
      <c r="L16" s="373"/>
      <c r="M16" s="373">
        <f>'[3]потери в сетях'!K23</f>
        <v>818.092</v>
      </c>
      <c r="N16" s="374">
        <f>'[3]потери в сетях'!L23</f>
        <v>5</v>
      </c>
      <c r="O16" s="368">
        <f>SUM(P16:S16)</f>
        <v>1396.147</v>
      </c>
      <c r="P16" s="375">
        <f>'[3]потери в сетях'!M23</f>
        <v>0</v>
      </c>
      <c r="Q16" s="87"/>
      <c r="R16" s="89">
        <f>'[3]потери в сетях'!O23</f>
        <v>1391.147</v>
      </c>
      <c r="S16" s="88">
        <f>'[3]потери в сетях'!P23</f>
        <v>5</v>
      </c>
      <c r="T16" s="368">
        <f>SUM(U16:X16)</f>
        <v>3786.1169999999997</v>
      </c>
      <c r="U16" s="177">
        <f>F16+K16+P16</f>
        <v>0</v>
      </c>
      <c r="V16" s="78"/>
      <c r="W16" s="177">
        <f>H16+M16+R16</f>
        <v>3771.1169999999997</v>
      </c>
      <c r="X16" s="376">
        <f>I16+N16+S16</f>
        <v>15</v>
      </c>
      <c r="Y16" s="368">
        <f>Z16+AA16+AB16+AC16</f>
        <v>819.156</v>
      </c>
      <c r="Z16" s="89">
        <f>'[3]потери в сетях'!Q23</f>
        <v>0</v>
      </c>
      <c r="AA16" s="89"/>
      <c r="AB16" s="89">
        <f>'[3]потери в сетях'!S23</f>
        <v>814.156</v>
      </c>
      <c r="AC16" s="90">
        <f>'[3]потери в сетях'!T23</f>
        <v>5</v>
      </c>
      <c r="AD16" s="36">
        <f>SUM(AE16:AH16)</f>
        <v>759.815</v>
      </c>
      <c r="AE16" s="89">
        <f>'[3]потери в сетях'!U23</f>
        <v>0</v>
      </c>
      <c r="AF16" s="89"/>
      <c r="AG16" s="89">
        <f>'[3]потери в сетях'!W23</f>
        <v>754.815</v>
      </c>
      <c r="AH16" s="88">
        <v>5</v>
      </c>
      <c r="AI16" s="161">
        <f>SUM(AJ16:AM16)</f>
        <v>578.914</v>
      </c>
      <c r="AJ16" s="89">
        <f>'[3]потери в сетях'!Y23</f>
        <v>0</v>
      </c>
      <c r="AK16" s="87"/>
      <c r="AL16" s="89">
        <f>'[3]потери в сетях'!AA23</f>
        <v>573.914</v>
      </c>
      <c r="AM16" s="88">
        <f>'[3]потери в сетях'!AB23</f>
        <v>5</v>
      </c>
      <c r="AN16" s="161">
        <f>SUM(AO16:AR16)</f>
        <v>2157.885</v>
      </c>
      <c r="AO16" s="70">
        <f>Z16+AE16+AJ16</f>
        <v>0</v>
      </c>
      <c r="AP16" s="70">
        <f>AA16+AF16+AK16</f>
        <v>0</v>
      </c>
      <c r="AQ16" s="70">
        <f>AB16+AG16+AL16</f>
        <v>2142.885</v>
      </c>
      <c r="AR16" s="70">
        <f>AC16+AH16+AM16</f>
        <v>15</v>
      </c>
      <c r="AS16" s="161">
        <f>SUM(AT16:AW16)</f>
        <v>5944.0019999999995</v>
      </c>
      <c r="AT16" s="67">
        <f>F16+K16+P16+Z16+AE16+AJ16</f>
        <v>0</v>
      </c>
      <c r="AU16" s="67">
        <f>G16+L16+Q16+AA16+AF16+AK16</f>
        <v>0</v>
      </c>
      <c r="AV16" s="67">
        <f>H16+M16+R16+AB16+AG16+AL16</f>
        <v>5914.0019999999995</v>
      </c>
      <c r="AW16" s="67">
        <f>I16+N16+S16+AC16+AH16+AM16</f>
        <v>30</v>
      </c>
      <c r="AX16" s="369">
        <f>SUM(AY16:BB16)</f>
        <v>1211.765</v>
      </c>
      <c r="AY16" s="89">
        <f>'[3]потери в сетях'!AC23</f>
        <v>0</v>
      </c>
      <c r="AZ16" s="87"/>
      <c r="BA16" s="89">
        <f>'[3]потери в сетях'!AE23</f>
        <v>1206.765</v>
      </c>
      <c r="BB16" s="88">
        <f>'[3]потери в сетях'!AF23</f>
        <v>5</v>
      </c>
      <c r="BC16" s="161">
        <f>SUM(BD16:BG16)</f>
        <v>775.013</v>
      </c>
      <c r="BD16" s="89">
        <f>'[3]потери в сетях'!AG23</f>
        <v>0</v>
      </c>
      <c r="BE16" s="87"/>
      <c r="BF16" s="89">
        <f>'[3]потери в сетях'!AI23</f>
        <v>770.013</v>
      </c>
      <c r="BG16" s="88">
        <f>'[3]потери в сетях'!AJ23</f>
        <v>5</v>
      </c>
      <c r="BH16" s="161">
        <f>SUM(BI16:BL16)</f>
        <v>913.502</v>
      </c>
      <c r="BI16" s="87">
        <f>'[3]потери в сетях'!AK23</f>
        <v>0</v>
      </c>
      <c r="BJ16" s="87"/>
      <c r="BK16" s="87">
        <f>'[3]потери в сетях'!AM23</f>
        <v>908.502</v>
      </c>
      <c r="BL16" s="88">
        <f>'[3]потери в сетях'!AN23</f>
        <v>5</v>
      </c>
      <c r="BM16" s="161">
        <f>SUM(BN16:BQ16)</f>
        <v>2900.2799999999997</v>
      </c>
      <c r="BN16" s="70">
        <f>BI16+BD16+AY16</f>
        <v>0</v>
      </c>
      <c r="BO16" s="70">
        <f>BJ16+BE16+AZ16</f>
        <v>0</v>
      </c>
      <c r="BP16" s="70">
        <f>BK16+BF16+BA16</f>
        <v>2885.2799999999997</v>
      </c>
      <c r="BQ16" s="70">
        <f>BL16+BG16+BB16</f>
        <v>15</v>
      </c>
      <c r="BR16" s="161">
        <f>SUM(BS16:BV16)</f>
        <v>1055.639</v>
      </c>
      <c r="BS16" s="377">
        <f>'[3]потери в сетях'!AO23</f>
        <v>0</v>
      </c>
      <c r="BT16" s="377"/>
      <c r="BU16" s="377">
        <f>'[3]потери в сетях'!AQ23</f>
        <v>1050.639</v>
      </c>
      <c r="BV16" s="378">
        <f>'[3]потери в сетях'!AR23</f>
        <v>5</v>
      </c>
      <c r="BW16" s="36">
        <f>SUM(BX16:CA16)</f>
        <v>1172.626</v>
      </c>
      <c r="BX16" s="89">
        <f>'[3]потери в сетях'!AS23</f>
        <v>0</v>
      </c>
      <c r="BY16" s="89"/>
      <c r="BZ16" s="89">
        <f>'[3]потери в сетях'!AU23</f>
        <v>1167.626</v>
      </c>
      <c r="CA16" s="379">
        <f>'[3]потери в сетях'!AV23</f>
        <v>5</v>
      </c>
      <c r="CB16" s="36">
        <f>SUM(CC16:CF16)</f>
        <v>1608.036</v>
      </c>
      <c r="CC16" s="89">
        <f>'[3]потери в сетях'!AW23</f>
        <v>0</v>
      </c>
      <c r="CD16" s="87"/>
      <c r="CE16" s="89">
        <f>'[3]потери в сетях'!AY23</f>
        <v>1603.036</v>
      </c>
      <c r="CF16" s="380">
        <f>'[3]потери в сетях'!AZ23</f>
        <v>5</v>
      </c>
      <c r="CG16" s="36">
        <f>SUM(CH16:CK16)</f>
        <v>12680.582999999999</v>
      </c>
      <c r="CH16" s="89">
        <f>'[3]потери в сетях'!BA23</f>
        <v>0</v>
      </c>
      <c r="CI16" s="87"/>
      <c r="CJ16" s="89">
        <f>'[3]потери в сетях'!BC23</f>
        <v>12620.582999999999</v>
      </c>
      <c r="CK16" s="88">
        <f>'[3]потери в сетях'!BD23</f>
        <v>60</v>
      </c>
    </row>
    <row r="17" spans="1:89" ht="24" customHeight="1">
      <c r="A17" s="319"/>
      <c r="B17" s="28" t="s">
        <v>42</v>
      </c>
      <c r="C17" s="29" t="s">
        <v>43</v>
      </c>
      <c r="D17" s="320" t="s">
        <v>44</v>
      </c>
      <c r="E17" s="85">
        <f aca="true" t="shared" si="4" ref="E17:BL17">IF(E6=0,0,E16/E6*100)</f>
        <v>2.9364718959539187</v>
      </c>
      <c r="F17" s="381">
        <f t="shared" si="4"/>
        <v>0</v>
      </c>
      <c r="G17" s="381">
        <f t="shared" si="4"/>
        <v>0</v>
      </c>
      <c r="H17" s="381">
        <f t="shared" si="4"/>
        <v>3.5439415115936894</v>
      </c>
      <c r="I17" s="382">
        <f t="shared" si="4"/>
        <v>0.9950308161043749</v>
      </c>
      <c r="J17" s="363">
        <f t="shared" si="4"/>
        <v>1.6552834906159535</v>
      </c>
      <c r="K17" s="381">
        <f>IF(K6=0,0,K16/K6*100)</f>
        <v>0</v>
      </c>
      <c r="L17" s="381">
        <f>IF(L6=0,0,L16/L6*100)</f>
        <v>0</v>
      </c>
      <c r="M17" s="381">
        <f>IF(M6=0,0,M16/M6*100)</f>
        <v>1.9370002559725528</v>
      </c>
      <c r="N17" s="382">
        <f>IF(N6=0,0,N16/N6*100)</f>
        <v>1.0156367432998445</v>
      </c>
      <c r="O17" s="368">
        <f t="shared" si="4"/>
        <v>2.712828893684373</v>
      </c>
      <c r="P17" s="34">
        <f t="shared" si="4"/>
        <v>0</v>
      </c>
      <c r="Q17" s="32">
        <f t="shared" si="4"/>
        <v>0</v>
      </c>
      <c r="R17" s="35">
        <f t="shared" si="4"/>
        <v>3.2407635941782282</v>
      </c>
      <c r="S17" s="322">
        <f t="shared" si="4"/>
        <v>1.0152531635288575</v>
      </c>
      <c r="T17" s="326">
        <f t="shared" si="4"/>
        <v>2.4497848765826036</v>
      </c>
      <c r="U17" s="32">
        <f t="shared" si="4"/>
        <v>0</v>
      </c>
      <c r="V17" s="32">
        <f t="shared" si="4"/>
        <v>0</v>
      </c>
      <c r="W17" s="33">
        <f t="shared" si="4"/>
        <v>2.918069262539027</v>
      </c>
      <c r="X17" s="33">
        <f t="shared" si="4"/>
        <v>1.008547778606281</v>
      </c>
      <c r="Y17" s="326">
        <f t="shared" si="4"/>
        <v>1.7349945358080106</v>
      </c>
      <c r="Z17" s="32">
        <f t="shared" si="4"/>
        <v>0</v>
      </c>
      <c r="AA17" s="32">
        <f t="shared" si="4"/>
        <v>0</v>
      </c>
      <c r="AB17" s="32">
        <f t="shared" si="4"/>
        <v>2.0615759835245293</v>
      </c>
      <c r="AC17" s="134">
        <f t="shared" si="4"/>
        <v>1.0913503933226816</v>
      </c>
      <c r="AD17" s="31">
        <f t="shared" si="4"/>
        <v>1.6679545240013436</v>
      </c>
      <c r="AE17" s="32">
        <f t="shared" si="4"/>
        <v>0</v>
      </c>
      <c r="AF17" s="32">
        <f t="shared" si="4"/>
        <v>0</v>
      </c>
      <c r="AG17" s="133">
        <f t="shared" si="4"/>
        <v>2.0061471187311177</v>
      </c>
      <c r="AH17" s="32">
        <f t="shared" si="4"/>
        <v>1.0923923611186972</v>
      </c>
      <c r="AI17" s="157">
        <f t="shared" si="4"/>
        <v>1.285991765453392</v>
      </c>
      <c r="AJ17" s="32">
        <f t="shared" si="4"/>
        <v>0</v>
      </c>
      <c r="AK17" s="32">
        <f t="shared" si="4"/>
        <v>0</v>
      </c>
      <c r="AL17" s="133">
        <f t="shared" si="4"/>
        <v>1.5408448982927565</v>
      </c>
      <c r="AM17" s="32">
        <f t="shared" si="4"/>
        <v>1.1961407714151062</v>
      </c>
      <c r="AN17" s="157">
        <f t="shared" si="4"/>
        <v>1.5661318068129353</v>
      </c>
      <c r="AO17" s="32">
        <f t="shared" si="4"/>
        <v>0</v>
      </c>
      <c r="AP17" s="32">
        <f t="shared" si="4"/>
        <v>0</v>
      </c>
      <c r="AQ17" s="133">
        <f t="shared" si="4"/>
        <v>1.8723364644524503</v>
      </c>
      <c r="AR17" s="323">
        <f t="shared" si="4"/>
        <v>1.1245473696837025</v>
      </c>
      <c r="AS17" s="157">
        <f t="shared" si="4"/>
        <v>2.033295976663462</v>
      </c>
      <c r="AT17" s="32">
        <f>IF(AT6=0,0,AT16/AT6*100)</f>
        <v>0</v>
      </c>
      <c r="AU17" s="32">
        <f>IF(AU6=0,0,AU16/AU6*100)</f>
        <v>0</v>
      </c>
      <c r="AV17" s="133">
        <f>IF(AV6=0,0,AV16/AV6*100)</f>
        <v>2.426060458604034</v>
      </c>
      <c r="AW17" s="323">
        <f>IF(AW6=0,0,AW16/AW6*100)</f>
        <v>1.063393494229495</v>
      </c>
      <c r="AX17" s="364">
        <f t="shared" si="4"/>
        <v>2.6329995996499522</v>
      </c>
      <c r="AY17" s="32">
        <f t="shared" si="4"/>
        <v>0</v>
      </c>
      <c r="AZ17" s="32">
        <f t="shared" si="4"/>
        <v>0</v>
      </c>
      <c r="BA17" s="133">
        <f t="shared" si="4"/>
        <v>3.1721429822094875</v>
      </c>
      <c r="BB17" s="32">
        <f t="shared" si="4"/>
        <v>1.1636756323995225</v>
      </c>
      <c r="BC17" s="157">
        <f t="shared" si="4"/>
        <v>1.7782394953353775</v>
      </c>
      <c r="BD17" s="32">
        <f t="shared" si="4"/>
        <v>0</v>
      </c>
      <c r="BE17" s="32">
        <f t="shared" si="4"/>
        <v>0</v>
      </c>
      <c r="BF17" s="133">
        <f t="shared" si="4"/>
        <v>2.163362705683856</v>
      </c>
      <c r="BG17" s="32">
        <f t="shared" si="4"/>
        <v>1.1376641933847103</v>
      </c>
      <c r="BH17" s="157">
        <f t="shared" si="4"/>
        <v>2.225007135352088</v>
      </c>
      <c r="BI17" s="32">
        <f t="shared" si="4"/>
        <v>0</v>
      </c>
      <c r="BJ17" s="32">
        <f t="shared" si="4"/>
        <v>0</v>
      </c>
      <c r="BK17" s="133">
        <f t="shared" si="4"/>
        <v>2.6462732704413963</v>
      </c>
      <c r="BL17" s="32">
        <f t="shared" si="4"/>
        <v>1.2443041975357803</v>
      </c>
      <c r="BM17" s="157">
        <f>IF(BM6=0,0,BM16/BM6*100)</f>
        <v>2.21968938446111</v>
      </c>
      <c r="BN17" s="32">
        <f>IF(BN6=0,0,BN16/BN6*100)</f>
        <v>0</v>
      </c>
      <c r="BO17" s="32">
        <f>IF(BO6=0,0,BO16/BO6*100)</f>
        <v>0</v>
      </c>
      <c r="BP17" s="133">
        <f>IF(BP6=0,0,BP16/BP6*100)</f>
        <v>2.6723648862101674</v>
      </c>
      <c r="BQ17" s="32">
        <f>IF(BQ6=0,0,BQ16/BQ6*100)</f>
        <v>1.1801721635152136</v>
      </c>
      <c r="BR17" s="157">
        <f aca="true" t="shared" si="5" ref="BR17:CB17">IF(BR6=0,0,BR16/BR6*100)</f>
        <v>2.372710557133483</v>
      </c>
      <c r="BS17" s="32">
        <f t="shared" si="5"/>
        <v>0</v>
      </c>
      <c r="BT17" s="32">
        <f t="shared" si="5"/>
        <v>0</v>
      </c>
      <c r="BU17" s="133">
        <f t="shared" si="5"/>
        <v>2.8908913914040473</v>
      </c>
      <c r="BV17" s="34">
        <f t="shared" si="5"/>
        <v>0.9573573872568072</v>
      </c>
      <c r="BW17" s="161">
        <f t="shared" si="5"/>
        <v>2.6250760798503308</v>
      </c>
      <c r="BX17" s="34">
        <f t="shared" si="5"/>
        <v>0</v>
      </c>
      <c r="BY17" s="32"/>
      <c r="BZ17" s="383">
        <f t="shared" si="5"/>
        <v>3.201977130231295</v>
      </c>
      <c r="CA17" s="35">
        <f t="shared" si="5"/>
        <v>1.0690430781598774</v>
      </c>
      <c r="CB17" s="96">
        <f t="shared" si="5"/>
        <v>3.318786449335051</v>
      </c>
      <c r="CC17" s="32">
        <f>IF(CC6=0,0,CC16/CC6*100)</f>
        <v>0</v>
      </c>
      <c r="CD17" s="32"/>
      <c r="CE17" s="384">
        <f>IF(CE6=0,0,CE16/CE6*100)</f>
        <v>3.994407058663938</v>
      </c>
      <c r="CF17" s="35">
        <f>IF(CF6=0,0,CF16/CF6*100)</f>
        <v>1.108433628102783</v>
      </c>
      <c r="CG17" s="157">
        <f>IF(CG6=0,0,CG16/CG6*100)</f>
        <v>2.2619323490670915</v>
      </c>
      <c r="CH17" s="32">
        <f>IF(CH6=0,0,CH16/CH6*100)</f>
        <v>0</v>
      </c>
      <c r="CI17" s="32"/>
      <c r="CJ17" s="384">
        <f>IF(CJ6=0,0,CJ16/CJ6*100)</f>
        <v>2.716994987354285</v>
      </c>
      <c r="CK17" s="322">
        <f>IF(CK6=0,0,CK16/CK6*100)</f>
        <v>1.0843587752818247</v>
      </c>
    </row>
    <row r="18" spans="1:89" ht="34.5" customHeight="1">
      <c r="A18" s="319" t="s">
        <v>45</v>
      </c>
      <c r="B18" s="28" t="s">
        <v>46</v>
      </c>
      <c r="C18" s="29" t="s">
        <v>47</v>
      </c>
      <c r="D18" s="320" t="s">
        <v>20</v>
      </c>
      <c r="E18" s="321">
        <f>SUM(F18:I18)</f>
        <v>0</v>
      </c>
      <c r="F18" s="385"/>
      <c r="G18" s="385"/>
      <c r="H18" s="385"/>
      <c r="I18" s="367"/>
      <c r="J18" s="363">
        <f>SUM(K18:N18)</f>
        <v>0</v>
      </c>
      <c r="K18" s="385"/>
      <c r="L18" s="385"/>
      <c r="M18" s="385"/>
      <c r="N18" s="367"/>
      <c r="O18" s="326">
        <f>SUM(P18:S18)</f>
        <v>0</v>
      </c>
      <c r="P18" s="99"/>
      <c r="Q18" s="99"/>
      <c r="R18" s="99"/>
      <c r="S18" s="100"/>
      <c r="T18" s="326">
        <f>SUM(U18:X18)</f>
        <v>0</v>
      </c>
      <c r="U18" s="101"/>
      <c r="V18" s="99"/>
      <c r="W18" s="99"/>
      <c r="X18" s="101"/>
      <c r="Y18" s="326">
        <f>SUM(Z18:AC18)</f>
        <v>0</v>
      </c>
      <c r="Z18" s="99"/>
      <c r="AA18" s="99"/>
      <c r="AB18" s="99"/>
      <c r="AC18" s="101"/>
      <c r="AD18" s="31">
        <f>SUM(AE18:AH18)</f>
        <v>0</v>
      </c>
      <c r="AE18" s="99"/>
      <c r="AF18" s="99"/>
      <c r="AG18" s="99"/>
      <c r="AH18" s="100"/>
      <c r="AI18" s="157">
        <f>SUM(AJ18:AM18)</f>
        <v>0</v>
      </c>
      <c r="AJ18" s="99"/>
      <c r="AK18" s="99"/>
      <c r="AL18" s="99"/>
      <c r="AM18" s="100"/>
      <c r="AN18" s="157">
        <f>SUM(AO18:AR18)</f>
        <v>0</v>
      </c>
      <c r="AO18" s="103"/>
      <c r="AP18" s="103"/>
      <c r="AQ18" s="103"/>
      <c r="AR18" s="101"/>
      <c r="AS18" s="157">
        <f>SUM(AT18:AW18)</f>
        <v>0</v>
      </c>
      <c r="AT18" s="99"/>
      <c r="AU18" s="99"/>
      <c r="AV18" s="99"/>
      <c r="AW18" s="99"/>
      <c r="AX18" s="364">
        <f>SUM(AY18:BB18)</f>
        <v>0</v>
      </c>
      <c r="AY18" s="103"/>
      <c r="AZ18" s="103"/>
      <c r="BA18" s="103"/>
      <c r="BB18" s="104"/>
      <c r="BC18" s="157">
        <f>SUM(BD18:BG18)</f>
        <v>0</v>
      </c>
      <c r="BD18" s="103"/>
      <c r="BE18" s="103"/>
      <c r="BF18" s="103"/>
      <c r="BG18" s="104"/>
      <c r="BH18" s="157">
        <f>SUM(BI18:BL18)</f>
        <v>0</v>
      </c>
      <c r="BI18" s="103"/>
      <c r="BJ18" s="103"/>
      <c r="BK18" s="103"/>
      <c r="BL18" s="104"/>
      <c r="BM18" s="157">
        <f>SUM(BN18:BQ18)</f>
        <v>0</v>
      </c>
      <c r="BN18" s="103"/>
      <c r="BO18" s="103"/>
      <c r="BP18" s="103"/>
      <c r="BQ18" s="104"/>
      <c r="BR18" s="157">
        <f>SUM(BS18:BV18)</f>
        <v>0</v>
      </c>
      <c r="BS18" s="103"/>
      <c r="BT18" s="103"/>
      <c r="BU18" s="103"/>
      <c r="BV18" s="386"/>
      <c r="BW18" s="31"/>
      <c r="BX18" s="103"/>
      <c r="BY18" s="103"/>
      <c r="BZ18" s="103"/>
      <c r="CA18" s="101"/>
      <c r="CB18" s="32"/>
      <c r="CC18" s="99"/>
      <c r="CD18" s="99"/>
      <c r="CE18" s="99"/>
      <c r="CF18" s="101"/>
      <c r="CG18" s="31"/>
      <c r="CH18" s="103"/>
      <c r="CI18" s="103"/>
      <c r="CJ18" s="103"/>
      <c r="CK18" s="104"/>
    </row>
    <row r="19" spans="1:89" ht="22.5" customHeight="1">
      <c r="A19" s="319" t="s">
        <v>48</v>
      </c>
      <c r="B19" s="28" t="s">
        <v>49</v>
      </c>
      <c r="C19" s="29" t="s">
        <v>50</v>
      </c>
      <c r="D19" s="320" t="s">
        <v>20</v>
      </c>
      <c r="E19" s="324"/>
      <c r="F19" s="381">
        <f>F6-F16-F18</f>
        <v>45709.268</v>
      </c>
      <c r="G19" s="381">
        <f>G6-G16-G18</f>
        <v>0</v>
      </c>
      <c r="H19" s="381">
        <f>H6-H16-H18</f>
        <v>42509.899000000005</v>
      </c>
      <c r="I19" s="382">
        <f>I6-I16-I18</f>
        <v>497.49699999999996</v>
      </c>
      <c r="J19" s="363"/>
      <c r="K19" s="381">
        <f>K6-K16-K18</f>
        <v>42290.196</v>
      </c>
      <c r="L19" s="381">
        <f>L6-L16-L18</f>
        <v>0</v>
      </c>
      <c r="M19" s="381">
        <f>M6-M16-M18</f>
        <v>41416.905000000006</v>
      </c>
      <c r="N19" s="382">
        <f>N6-N16-N18</f>
        <v>487.30199999999996</v>
      </c>
      <c r="O19" s="326"/>
      <c r="P19" s="34">
        <f>P6-P16-P18</f>
        <v>44130.758</v>
      </c>
      <c r="Q19" s="32">
        <f>Q6-Q16-Q18</f>
        <v>0</v>
      </c>
      <c r="R19" s="35">
        <f>R6-R16-R18</f>
        <v>41535.372</v>
      </c>
      <c r="S19" s="322">
        <f>S6-S16-S18</f>
        <v>487.488</v>
      </c>
      <c r="T19" s="326"/>
      <c r="U19" s="32">
        <f>U6-U16-U18</f>
        <v>132130.222</v>
      </c>
      <c r="V19" s="32">
        <f>V6-V16-V18</f>
        <v>0</v>
      </c>
      <c r="W19" s="33">
        <f>W6-W16-W18</f>
        <v>125462.176</v>
      </c>
      <c r="X19" s="33">
        <f>X6-X16-X18</f>
        <v>1472.287</v>
      </c>
      <c r="Y19" s="326">
        <f>IF(Y8=0,0,Y18/Y8*100)</f>
        <v>0</v>
      </c>
      <c r="Z19" s="32">
        <f>Z6-Z16-Z18</f>
        <v>40469.917</v>
      </c>
      <c r="AA19" s="32">
        <f>AA6-AA16-AA18</f>
        <v>0</v>
      </c>
      <c r="AB19" s="32">
        <f>AB6-AB16-AB18</f>
        <v>38677.767</v>
      </c>
      <c r="AC19" s="134">
        <f>AC6-AC16-AC18</f>
        <v>453.148</v>
      </c>
      <c r="AD19" s="37"/>
      <c r="AE19" s="34">
        <f>AE6-AE16-AE18</f>
        <v>39196.168</v>
      </c>
      <c r="AF19" s="34">
        <f>AF6-AF16-AF18</f>
        <v>0</v>
      </c>
      <c r="AG19" s="322">
        <f>AG6-AG16-AG18</f>
        <v>36870.291999999994</v>
      </c>
      <c r="AH19" s="322">
        <f>AH6-AH16-AH18</f>
        <v>452.711</v>
      </c>
      <c r="AI19" s="157"/>
      <c r="AJ19" s="34">
        <f>AJ6-AJ16-AJ18</f>
        <v>39027.503</v>
      </c>
      <c r="AK19" s="34">
        <f>AK6-AK16-AK18</f>
        <v>0</v>
      </c>
      <c r="AL19" s="322">
        <f>AL6-AL16-AL18</f>
        <v>36672.794</v>
      </c>
      <c r="AM19" s="322">
        <f>AM6-AM16-AM18</f>
        <v>413.01099999999997</v>
      </c>
      <c r="AN19" s="157"/>
      <c r="AO19" s="91">
        <f>AJ19+AE19+Z19</f>
        <v>118693.588</v>
      </c>
      <c r="AP19" s="91">
        <f>AK19+AF19+AA19</f>
        <v>0</v>
      </c>
      <c r="AQ19" s="91">
        <f>AL19+AG19+AB19</f>
        <v>112220.853</v>
      </c>
      <c r="AR19" s="387">
        <f>AM19+AH19+AC19</f>
        <v>1318.87</v>
      </c>
      <c r="AS19" s="157"/>
      <c r="AT19" s="388">
        <f>F19+K19+P19+Z19+AE19+AJ19</f>
        <v>250823.81000000003</v>
      </c>
      <c r="AU19" s="388">
        <f>G19+L19+Q19+AA19+AF19+AK19</f>
        <v>0</v>
      </c>
      <c r="AV19" s="388">
        <f>H19+M19+R19+AB19+AG19+AL19</f>
        <v>237683.02899999998</v>
      </c>
      <c r="AW19" s="388">
        <f>I19+N19+S19+AC19+AH19+AM19</f>
        <v>2791.1569999999997</v>
      </c>
      <c r="AX19" s="364"/>
      <c r="AY19" s="34">
        <f>AY6-AY16-AY18</f>
        <v>39066.696</v>
      </c>
      <c r="AZ19" s="34">
        <f>AZ6-AZ16-AZ18</f>
        <v>0</v>
      </c>
      <c r="BA19" s="322">
        <f>BA6-BA16-BA18</f>
        <v>36835.814</v>
      </c>
      <c r="BB19" s="322">
        <f>BB6-BB16-BB18</f>
        <v>424.673</v>
      </c>
      <c r="BC19" s="157"/>
      <c r="BD19" s="34">
        <f>BD6-BD16-BD18</f>
        <v>36971.898</v>
      </c>
      <c r="BE19" s="34">
        <f>BE6-BE16-BE18</f>
        <v>0</v>
      </c>
      <c r="BF19" s="322">
        <f>BF6-BF16-BF18</f>
        <v>34823.325</v>
      </c>
      <c r="BG19" s="322">
        <f>BG6-BG16-BG18</f>
        <v>434.497</v>
      </c>
      <c r="BH19" s="157"/>
      <c r="BI19" s="34">
        <f>BI6-BI16-BI18</f>
        <v>35340.559</v>
      </c>
      <c r="BJ19" s="34">
        <f>BJ6-BJ16-BJ18</f>
        <v>0</v>
      </c>
      <c r="BK19" s="322">
        <f>BK6-BK16-BK18</f>
        <v>33422.873</v>
      </c>
      <c r="BL19" s="322">
        <f>BL6-BL16-BL18</f>
        <v>396.83099999999996</v>
      </c>
      <c r="BM19" s="157"/>
      <c r="BN19" s="91">
        <f>BI19+BD19+AY19</f>
        <v>111379.15299999999</v>
      </c>
      <c r="BO19" s="91">
        <f>BJ19+BE19+AZ19</f>
        <v>0</v>
      </c>
      <c r="BP19" s="91">
        <f>BK19+BF19+BA19</f>
        <v>105082.012</v>
      </c>
      <c r="BQ19" s="91">
        <f>BL19+BG19+BB19</f>
        <v>1256.001</v>
      </c>
      <c r="BR19" s="157"/>
      <c r="BS19" s="34">
        <f>BS6-BS16-BS18</f>
        <v>36691.171</v>
      </c>
      <c r="BT19" s="34">
        <f>BT6-BT16-BT18</f>
        <v>0</v>
      </c>
      <c r="BU19" s="322">
        <f>BU6-BU16-BU18</f>
        <v>35292.441999999995</v>
      </c>
      <c r="BV19" s="322">
        <f>BV6-BV16-BV18</f>
        <v>517.2710000000001</v>
      </c>
      <c r="BW19" s="157"/>
      <c r="BX19" s="34">
        <f>BX6-BX16-BX18</f>
        <v>37177.055</v>
      </c>
      <c r="BY19" s="34"/>
      <c r="BZ19" s="322">
        <f>BZ6-BZ16-BZ18</f>
        <v>35298.156</v>
      </c>
      <c r="CA19" s="35">
        <f>CA6-CA16-CA18</f>
        <v>462.708</v>
      </c>
      <c r="CB19" s="96"/>
      <c r="CC19" s="34">
        <f>CC6-CC16-CC18</f>
        <v>40404.965</v>
      </c>
      <c r="CD19" s="34"/>
      <c r="CE19" s="322">
        <f>CE6-CE16-CE18</f>
        <v>38528.978</v>
      </c>
      <c r="CF19" s="35">
        <f>CF6-CF16-CF18</f>
        <v>446.087</v>
      </c>
      <c r="CG19" s="157"/>
      <c r="CH19" s="34">
        <f>CH6-CH16-CH18</f>
        <v>476476.1540000001</v>
      </c>
      <c r="CI19" s="34"/>
      <c r="CJ19" s="322">
        <f>CJ6-CJ16-CJ18</f>
        <v>451884.6170000001</v>
      </c>
      <c r="CK19" s="322">
        <f>CK6-CK16-CK18</f>
        <v>5473.224000000001</v>
      </c>
    </row>
    <row r="20" spans="1:89" ht="35.25" customHeight="1">
      <c r="A20" s="340" t="s">
        <v>51</v>
      </c>
      <c r="B20" s="51" t="s">
        <v>204</v>
      </c>
      <c r="C20" s="52" t="s">
        <v>52</v>
      </c>
      <c r="D20" s="341" t="s">
        <v>20</v>
      </c>
      <c r="E20" s="110">
        <f>SUM(F20:I20)</f>
        <v>36915.958999999995</v>
      </c>
      <c r="F20" s="343"/>
      <c r="G20" s="343">
        <f>G10</f>
        <v>0</v>
      </c>
      <c r="H20" s="343">
        <v>36419.643</v>
      </c>
      <c r="I20" s="352">
        <v>496.316</v>
      </c>
      <c r="J20" s="363">
        <f>SUM(K20:N20)</f>
        <v>36069.517</v>
      </c>
      <c r="K20" s="343"/>
      <c r="L20" s="343"/>
      <c r="M20" s="343">
        <v>35583.48</v>
      </c>
      <c r="N20" s="344">
        <v>486.037</v>
      </c>
      <c r="O20" s="326">
        <f>SUM(P20:S20)</f>
        <v>36430.036</v>
      </c>
      <c r="P20" s="57"/>
      <c r="Q20" s="57"/>
      <c r="R20" s="79">
        <v>35944.043</v>
      </c>
      <c r="S20" s="164">
        <v>485.993</v>
      </c>
      <c r="T20" s="326">
        <f>SUM(U20:X20)</f>
        <v>109415.512</v>
      </c>
      <c r="U20" s="78"/>
      <c r="V20" s="78"/>
      <c r="W20" s="78">
        <f>H20+M20+R20</f>
        <v>107947.166</v>
      </c>
      <c r="X20" s="78">
        <f>I20+N20+S20</f>
        <v>1468.346</v>
      </c>
      <c r="Y20" s="326">
        <f>SUM(Z20:AC20)</f>
        <v>33782.880000000005</v>
      </c>
      <c r="Z20" s="57"/>
      <c r="AA20" s="57"/>
      <c r="AB20" s="57">
        <v>33331.26</v>
      </c>
      <c r="AC20" s="58">
        <v>451.62</v>
      </c>
      <c r="AD20" s="389">
        <f>SUM(AE20:AH20)</f>
        <v>32454.247</v>
      </c>
      <c r="AE20" s="57"/>
      <c r="AF20" s="57"/>
      <c r="AG20" s="79">
        <v>32003.539</v>
      </c>
      <c r="AH20" s="164">
        <v>450.708</v>
      </c>
      <c r="AI20" s="161">
        <f>SUM(AJ20:AM20)</f>
        <v>32699.252</v>
      </c>
      <c r="AJ20" s="57"/>
      <c r="AK20" s="57"/>
      <c r="AL20" s="79">
        <v>32288.346</v>
      </c>
      <c r="AM20" s="164">
        <v>410.906</v>
      </c>
      <c r="AN20" s="161">
        <f>SUM(AO20:AR20)</f>
        <v>98936.379</v>
      </c>
      <c r="AO20" s="62"/>
      <c r="AP20" s="62"/>
      <c r="AQ20" s="70">
        <f>AB20+AG20+AL20</f>
        <v>97623.145</v>
      </c>
      <c r="AR20" s="70">
        <f>AC20+AH20+AM20</f>
        <v>1313.234</v>
      </c>
      <c r="AS20" s="161">
        <f>SUM(AT20:AW20)</f>
        <v>208351.89099999997</v>
      </c>
      <c r="AT20" s="67"/>
      <c r="AU20" s="67"/>
      <c r="AV20" s="67">
        <f>H20+M20+R20+AB20+AG20+AL20</f>
        <v>205570.311</v>
      </c>
      <c r="AW20" s="67">
        <f>I20+N20+S20+AC20+AH20+AM20</f>
        <v>2781.58</v>
      </c>
      <c r="AX20" s="369">
        <f>SUM(AY20:BB20)</f>
        <v>32626.964</v>
      </c>
      <c r="AY20" s="62"/>
      <c r="AZ20" s="62"/>
      <c r="BA20" s="109">
        <v>32205.06</v>
      </c>
      <c r="BB20" s="63">
        <v>421.904</v>
      </c>
      <c r="BC20" s="161">
        <f>SUM(BD20:BG20)</f>
        <v>30469.698</v>
      </c>
      <c r="BD20" s="62"/>
      <c r="BE20" s="62"/>
      <c r="BF20" s="109">
        <v>30037.567</v>
      </c>
      <c r="BG20" s="149">
        <v>432.131</v>
      </c>
      <c r="BH20" s="161">
        <f>SUM(BI20:BL20)</f>
        <v>28720.34</v>
      </c>
      <c r="BI20" s="62"/>
      <c r="BJ20" s="62"/>
      <c r="BK20" s="62">
        <v>28325.39</v>
      </c>
      <c r="BL20" s="63">
        <v>394.95</v>
      </c>
      <c r="BM20" s="161">
        <f>SUM(BN20:BQ20)</f>
        <v>91817.002</v>
      </c>
      <c r="BN20" s="62"/>
      <c r="BO20" s="62"/>
      <c r="BP20" s="70">
        <v>90568.018</v>
      </c>
      <c r="BQ20" s="70">
        <v>1248.984</v>
      </c>
      <c r="BR20" s="161">
        <f>SUM(BS20:BV20)</f>
        <v>30191.869000000002</v>
      </c>
      <c r="BS20" s="62"/>
      <c r="BT20" s="62"/>
      <c r="BU20" s="109">
        <v>29676.648</v>
      </c>
      <c r="BV20" s="149">
        <v>515.221</v>
      </c>
      <c r="BW20" s="161">
        <f>SUM(BX20:CA20)</f>
        <v>29902.584000000003</v>
      </c>
      <c r="BX20" s="62"/>
      <c r="BY20" s="62"/>
      <c r="BZ20" s="109">
        <v>29441.865</v>
      </c>
      <c r="CA20" s="149">
        <v>460.719</v>
      </c>
      <c r="CB20" s="161">
        <f>SUM(CC20:CF20)</f>
        <v>32546.490999999998</v>
      </c>
      <c r="CC20" s="62"/>
      <c r="CD20" s="62"/>
      <c r="CE20" s="109">
        <v>32102.245</v>
      </c>
      <c r="CF20" s="390">
        <v>444.246</v>
      </c>
      <c r="CG20" s="161">
        <f>SUM(CH20:CK20)</f>
        <v>392809.837</v>
      </c>
      <c r="CH20" s="62"/>
      <c r="CI20" s="62"/>
      <c r="CJ20" s="84">
        <v>387359.087</v>
      </c>
      <c r="CK20" s="83">
        <v>5450.75</v>
      </c>
    </row>
    <row r="21" spans="1:89" ht="12.75">
      <c r="A21" s="319"/>
      <c r="B21" s="28" t="s">
        <v>53</v>
      </c>
      <c r="C21" s="29"/>
      <c r="D21" s="320" t="s">
        <v>20</v>
      </c>
      <c r="E21" s="180"/>
      <c r="F21" s="391"/>
      <c r="G21" s="391"/>
      <c r="H21" s="391"/>
      <c r="I21" s="392"/>
      <c r="J21" s="337"/>
      <c r="K21" s="391"/>
      <c r="L21" s="391"/>
      <c r="M21" s="391"/>
      <c r="N21" s="392"/>
      <c r="O21" s="330"/>
      <c r="P21" s="162"/>
      <c r="Q21" s="162"/>
      <c r="R21" s="162"/>
      <c r="S21" s="163"/>
      <c r="T21" s="330"/>
      <c r="U21" s="331"/>
      <c r="V21" s="327"/>
      <c r="W21" s="327"/>
      <c r="X21" s="331"/>
      <c r="Y21" s="330"/>
      <c r="Z21" s="327"/>
      <c r="AA21" s="327"/>
      <c r="AB21" s="327"/>
      <c r="AC21" s="332"/>
      <c r="AD21" s="38"/>
      <c r="AE21" s="162"/>
      <c r="AF21" s="162"/>
      <c r="AG21" s="162"/>
      <c r="AH21" s="163"/>
      <c r="AI21" s="158"/>
      <c r="AJ21" s="162"/>
      <c r="AK21" s="162"/>
      <c r="AL21" s="162"/>
      <c r="AM21" s="163"/>
      <c r="AN21" s="158"/>
      <c r="AO21" s="112"/>
      <c r="AP21" s="112"/>
      <c r="AQ21" s="112"/>
      <c r="AR21" s="167"/>
      <c r="AS21" s="158"/>
      <c r="AT21" s="162"/>
      <c r="AU21" s="162"/>
      <c r="AV21" s="162"/>
      <c r="AW21" s="162"/>
      <c r="AX21" s="345"/>
      <c r="AY21" s="112"/>
      <c r="AZ21" s="112"/>
      <c r="BA21" s="113"/>
      <c r="BB21" s="114"/>
      <c r="BC21" s="158"/>
      <c r="BD21" s="112"/>
      <c r="BE21" s="112"/>
      <c r="BF21" s="112"/>
      <c r="BG21" s="114"/>
      <c r="BH21" s="158"/>
      <c r="BI21" s="112"/>
      <c r="BJ21" s="112"/>
      <c r="BK21" s="112"/>
      <c r="BL21" s="114"/>
      <c r="BM21" s="158"/>
      <c r="BN21" s="112"/>
      <c r="BO21" s="112"/>
      <c r="BP21" s="112"/>
      <c r="BQ21" s="114"/>
      <c r="BR21" s="158"/>
      <c r="BS21" s="112"/>
      <c r="BT21" s="112"/>
      <c r="BU21" s="112"/>
      <c r="BV21" s="393"/>
      <c r="BW21" s="158"/>
      <c r="BX21" s="112"/>
      <c r="BY21" s="112"/>
      <c r="BZ21" s="112"/>
      <c r="CA21" s="114"/>
      <c r="CB21" s="158"/>
      <c r="CC21" s="112"/>
      <c r="CD21" s="112"/>
      <c r="CE21" s="112"/>
      <c r="CF21" s="167"/>
      <c r="CG21" s="158"/>
      <c r="CH21" s="112"/>
      <c r="CI21" s="112"/>
      <c r="CJ21" s="112"/>
      <c r="CK21" s="114"/>
    </row>
    <row r="22" spans="1:89" ht="57.75" customHeight="1">
      <c r="A22" s="319"/>
      <c r="B22" s="28" t="s">
        <v>54</v>
      </c>
      <c r="C22" s="29" t="s">
        <v>55</v>
      </c>
      <c r="D22" s="320" t="s">
        <v>20</v>
      </c>
      <c r="E22" s="321">
        <f>SUM(F22:I22)</f>
        <v>0</v>
      </c>
      <c r="F22" s="346"/>
      <c r="G22" s="346"/>
      <c r="H22" s="346"/>
      <c r="I22" s="347"/>
      <c r="J22" s="363">
        <f>SUM(K22:N22)</f>
        <v>0</v>
      </c>
      <c r="K22" s="346"/>
      <c r="L22" s="346"/>
      <c r="M22" s="346"/>
      <c r="N22" s="347"/>
      <c r="O22" s="326">
        <f>SUM(P22:S22)</f>
        <v>0</v>
      </c>
      <c r="P22" s="67"/>
      <c r="Q22" s="67"/>
      <c r="R22" s="67"/>
      <c r="S22" s="68"/>
      <c r="T22" s="326">
        <f>SUM(U22:X22)</f>
        <v>0</v>
      </c>
      <c r="U22" s="69"/>
      <c r="V22" s="67"/>
      <c r="W22" s="67"/>
      <c r="X22" s="69"/>
      <c r="Y22" s="326">
        <f>SUM(Z22:AC22)</f>
        <v>0</v>
      </c>
      <c r="Z22" s="67"/>
      <c r="AA22" s="67"/>
      <c r="AB22" s="67"/>
      <c r="AC22" s="117"/>
      <c r="AD22" s="31">
        <f>SUM(AE22:AH22)</f>
        <v>0</v>
      </c>
      <c r="AE22" s="67"/>
      <c r="AF22" s="67"/>
      <c r="AG22" s="67"/>
      <c r="AH22" s="68"/>
      <c r="AI22" s="157">
        <f>SUM(AJ22:AM22)</f>
        <v>0</v>
      </c>
      <c r="AJ22" s="57"/>
      <c r="AK22" s="57"/>
      <c r="AL22" s="57"/>
      <c r="AM22" s="59"/>
      <c r="AN22" s="157">
        <f>SUM(AO22:AR22)</f>
        <v>0</v>
      </c>
      <c r="AO22" s="70"/>
      <c r="AP22" s="70"/>
      <c r="AQ22" s="70"/>
      <c r="AR22" s="69"/>
      <c r="AS22" s="157">
        <f>SUM(AT22:AW22)</f>
        <v>0</v>
      </c>
      <c r="AT22" s="67"/>
      <c r="AU22" s="67"/>
      <c r="AV22" s="67"/>
      <c r="AW22" s="67"/>
      <c r="AX22" s="364"/>
      <c r="AY22" s="70"/>
      <c r="AZ22" s="70"/>
      <c r="BA22" s="84"/>
      <c r="BB22" s="71"/>
      <c r="BC22" s="157"/>
      <c r="BD22" s="70"/>
      <c r="BE22" s="70"/>
      <c r="BF22" s="70"/>
      <c r="BG22" s="71"/>
      <c r="BH22" s="157"/>
      <c r="BI22" s="70"/>
      <c r="BJ22" s="70"/>
      <c r="BK22" s="70"/>
      <c r="BL22" s="71"/>
      <c r="BM22" s="157">
        <f>SUM(BN22:BQ22)</f>
        <v>0</v>
      </c>
      <c r="BN22" s="70"/>
      <c r="BO22" s="70"/>
      <c r="BP22" s="70"/>
      <c r="BQ22" s="71"/>
      <c r="BR22" s="157"/>
      <c r="BS22" s="70"/>
      <c r="BT22" s="70"/>
      <c r="BU22" s="70"/>
      <c r="BV22" s="83"/>
      <c r="BW22" s="31"/>
      <c r="BX22" s="70"/>
      <c r="BY22" s="70"/>
      <c r="BZ22" s="70"/>
      <c r="CA22" s="71"/>
      <c r="CB22" s="31"/>
      <c r="CC22" s="70"/>
      <c r="CD22" s="70"/>
      <c r="CE22" s="70"/>
      <c r="CF22" s="69"/>
      <c r="CG22" s="31"/>
      <c r="CH22" s="70"/>
      <c r="CI22" s="70"/>
      <c r="CJ22" s="70"/>
      <c r="CK22" s="71"/>
    </row>
    <row r="23" spans="1:89" ht="45.75" customHeight="1">
      <c r="A23" s="319"/>
      <c r="B23" s="28" t="s">
        <v>56</v>
      </c>
      <c r="C23" s="29" t="s">
        <v>57</v>
      </c>
      <c r="D23" s="320" t="s">
        <v>20</v>
      </c>
      <c r="E23" s="321">
        <f>SUM(F23:I23)</f>
        <v>0</v>
      </c>
      <c r="F23" s="346"/>
      <c r="G23" s="346"/>
      <c r="H23" s="346"/>
      <c r="I23" s="347"/>
      <c r="J23" s="363">
        <f>SUM(K23:N23)</f>
        <v>0</v>
      </c>
      <c r="K23" s="346"/>
      <c r="L23" s="346"/>
      <c r="M23" s="346"/>
      <c r="N23" s="347"/>
      <c r="O23" s="326">
        <f>SUM(P23:S23)</f>
        <v>0</v>
      </c>
      <c r="P23" s="67"/>
      <c r="Q23" s="67"/>
      <c r="R23" s="67"/>
      <c r="S23" s="68"/>
      <c r="T23" s="326">
        <f>SUM(U23:X23)</f>
        <v>0</v>
      </c>
      <c r="U23" s="69"/>
      <c r="V23" s="67"/>
      <c r="W23" s="67"/>
      <c r="X23" s="69"/>
      <c r="Y23" s="326">
        <f>SUM(Z23:AC23)</f>
        <v>0</v>
      </c>
      <c r="Z23" s="67"/>
      <c r="AA23" s="67"/>
      <c r="AB23" s="67"/>
      <c r="AC23" s="117"/>
      <c r="AD23" s="31">
        <f>SUM(AE23:AH23)</f>
        <v>0</v>
      </c>
      <c r="AE23" s="67"/>
      <c r="AF23" s="67"/>
      <c r="AG23" s="67"/>
      <c r="AH23" s="68"/>
      <c r="AI23" s="157">
        <f>SUM(AJ23:AM23)</f>
        <v>0</v>
      </c>
      <c r="AJ23" s="67"/>
      <c r="AK23" s="67"/>
      <c r="AL23" s="67"/>
      <c r="AM23" s="68"/>
      <c r="AN23" s="157">
        <f>SUM(AO23:AR23)</f>
        <v>0</v>
      </c>
      <c r="AO23" s="70"/>
      <c r="AP23" s="70"/>
      <c r="AQ23" s="70"/>
      <c r="AR23" s="69"/>
      <c r="AS23" s="157">
        <f>SUM(AT23:AW23)</f>
        <v>0</v>
      </c>
      <c r="AT23" s="67"/>
      <c r="AU23" s="67"/>
      <c r="AV23" s="67"/>
      <c r="AW23" s="67"/>
      <c r="AX23" s="364"/>
      <c r="AY23" s="70"/>
      <c r="AZ23" s="70"/>
      <c r="BA23" s="84"/>
      <c r="BB23" s="71"/>
      <c r="BC23" s="157"/>
      <c r="BD23" s="70"/>
      <c r="BE23" s="70"/>
      <c r="BF23" s="70"/>
      <c r="BG23" s="71"/>
      <c r="BH23" s="157"/>
      <c r="BI23" s="70"/>
      <c r="BJ23" s="70"/>
      <c r="BK23" s="70"/>
      <c r="BL23" s="71"/>
      <c r="BM23" s="157">
        <f>SUM(BN23:BQ23)</f>
        <v>0</v>
      </c>
      <c r="BN23" s="70"/>
      <c r="BO23" s="70"/>
      <c r="BP23" s="70"/>
      <c r="BQ23" s="71"/>
      <c r="BR23" s="157"/>
      <c r="BS23" s="70"/>
      <c r="BT23" s="70"/>
      <c r="BU23" s="70"/>
      <c r="BV23" s="83"/>
      <c r="BW23" s="31"/>
      <c r="BX23" s="70"/>
      <c r="BY23" s="70"/>
      <c r="BZ23" s="70"/>
      <c r="CA23" s="71"/>
      <c r="CB23" s="31"/>
      <c r="CC23" s="70"/>
      <c r="CD23" s="70"/>
      <c r="CE23" s="70"/>
      <c r="CF23" s="69"/>
      <c r="CG23" s="31"/>
      <c r="CH23" s="70"/>
      <c r="CI23" s="70"/>
      <c r="CJ23" s="70"/>
      <c r="CK23" s="71"/>
    </row>
    <row r="24" spans="1:89" ht="22.5" customHeight="1">
      <c r="A24" s="319" t="s">
        <v>58</v>
      </c>
      <c r="B24" s="28" t="s">
        <v>59</v>
      </c>
      <c r="C24" s="29" t="s">
        <v>60</v>
      </c>
      <c r="D24" s="320" t="s">
        <v>20</v>
      </c>
      <c r="E24" s="321">
        <f>SUM(F24:I24)</f>
        <v>0</v>
      </c>
      <c r="F24" s="346"/>
      <c r="G24" s="346"/>
      <c r="H24" s="346"/>
      <c r="I24" s="347"/>
      <c r="J24" s="363">
        <f>SUM(K24:N24)</f>
        <v>0</v>
      </c>
      <c r="K24" s="346"/>
      <c r="L24" s="346"/>
      <c r="M24" s="346"/>
      <c r="N24" s="347"/>
      <c r="O24" s="326">
        <f>SUM(P24:S24)</f>
        <v>0</v>
      </c>
      <c r="P24" s="67"/>
      <c r="Q24" s="67"/>
      <c r="R24" s="67"/>
      <c r="S24" s="68"/>
      <c r="T24" s="326">
        <f>SUM(U24:X24)</f>
        <v>0</v>
      </c>
      <c r="U24" s="69"/>
      <c r="V24" s="67"/>
      <c r="W24" s="67"/>
      <c r="X24" s="69"/>
      <c r="Y24" s="326">
        <f>SUM(Z24:AC24)</f>
        <v>0</v>
      </c>
      <c r="Z24" s="67"/>
      <c r="AA24" s="67"/>
      <c r="AB24" s="67"/>
      <c r="AC24" s="117"/>
      <c r="AD24" s="31">
        <f>SUM(AE24:AH24)</f>
        <v>0</v>
      </c>
      <c r="AE24" s="67"/>
      <c r="AF24" s="67"/>
      <c r="AG24" s="67"/>
      <c r="AH24" s="68"/>
      <c r="AI24" s="157">
        <f>SUM(AJ24:AM24)</f>
        <v>0</v>
      </c>
      <c r="AJ24" s="67"/>
      <c r="AK24" s="67"/>
      <c r="AL24" s="67"/>
      <c r="AM24" s="68"/>
      <c r="AN24" s="157">
        <f>SUM(AO24:AR24)</f>
        <v>0</v>
      </c>
      <c r="AO24" s="70"/>
      <c r="AP24" s="70"/>
      <c r="AQ24" s="70"/>
      <c r="AR24" s="69"/>
      <c r="AS24" s="157">
        <f>SUM(AT24:AW24)</f>
        <v>0</v>
      </c>
      <c r="AT24" s="67"/>
      <c r="AU24" s="67"/>
      <c r="AV24" s="67"/>
      <c r="AW24" s="67"/>
      <c r="AX24" s="364"/>
      <c r="AY24" s="70"/>
      <c r="AZ24" s="70"/>
      <c r="BA24" s="84"/>
      <c r="BB24" s="71"/>
      <c r="BC24" s="157"/>
      <c r="BD24" s="70"/>
      <c r="BE24" s="70"/>
      <c r="BF24" s="70"/>
      <c r="BG24" s="71"/>
      <c r="BH24" s="157"/>
      <c r="BI24" s="70"/>
      <c r="BJ24" s="70"/>
      <c r="BK24" s="70"/>
      <c r="BL24" s="71"/>
      <c r="BM24" s="157">
        <f>SUM(BN24:BQ24)</f>
        <v>0</v>
      </c>
      <c r="BN24" s="70"/>
      <c r="BO24" s="70"/>
      <c r="BP24" s="70"/>
      <c r="BQ24" s="71"/>
      <c r="BR24" s="157"/>
      <c r="BS24" s="70"/>
      <c r="BT24" s="70"/>
      <c r="BU24" s="70"/>
      <c r="BV24" s="83"/>
      <c r="BW24" s="31"/>
      <c r="BX24" s="70"/>
      <c r="BY24" s="84"/>
      <c r="BZ24" s="70"/>
      <c r="CA24" s="71"/>
      <c r="CB24" s="31"/>
      <c r="CC24" s="70"/>
      <c r="CD24" s="70"/>
      <c r="CE24" s="70"/>
      <c r="CF24" s="69"/>
      <c r="CG24" s="31"/>
      <c r="CH24" s="70"/>
      <c r="CI24" s="70"/>
      <c r="CJ24" s="70"/>
      <c r="CK24" s="71"/>
    </row>
    <row r="25" spans="1:89" ht="24" customHeight="1">
      <c r="A25" s="319" t="s">
        <v>61</v>
      </c>
      <c r="B25" s="28" t="s">
        <v>205</v>
      </c>
      <c r="C25" s="29" t="s">
        <v>62</v>
      </c>
      <c r="D25" s="320" t="s">
        <v>20</v>
      </c>
      <c r="E25" s="85">
        <f>SUM(F25:I25)</f>
        <v>14585.34</v>
      </c>
      <c r="F25" s="346">
        <v>8983.505</v>
      </c>
      <c r="G25" s="346"/>
      <c r="H25" s="346">
        <v>5600.654</v>
      </c>
      <c r="I25" s="347">
        <v>1.181</v>
      </c>
      <c r="J25" s="363">
        <f>SUM(K25:N25)</f>
        <v>12559.564999999999</v>
      </c>
      <c r="K25" s="346">
        <v>7205.054</v>
      </c>
      <c r="L25" s="346"/>
      <c r="M25" s="346">
        <v>5353.246</v>
      </c>
      <c r="N25" s="347">
        <v>1.265</v>
      </c>
      <c r="O25" s="368">
        <f>SUM(P25:S25)</f>
        <v>13347.589000000002</v>
      </c>
      <c r="P25" s="81">
        <v>8236.02</v>
      </c>
      <c r="Q25" s="67"/>
      <c r="R25" s="81">
        <v>5110.074</v>
      </c>
      <c r="S25" s="82">
        <v>1.495</v>
      </c>
      <c r="T25" s="368">
        <f>SUM(U25:X25)</f>
        <v>40492.494</v>
      </c>
      <c r="U25" s="78">
        <f>F25+K25+P25</f>
        <v>24424.578999999998</v>
      </c>
      <c r="V25" s="78">
        <f>G25+L25+Q25</f>
        <v>0</v>
      </c>
      <c r="W25" s="78">
        <f>H25+M25+R25</f>
        <v>16063.974000000002</v>
      </c>
      <c r="X25" s="78">
        <f>I25+N25+S25</f>
        <v>3.941</v>
      </c>
      <c r="Y25" s="368">
        <f>SUM(Z25:AC25)</f>
        <v>12332.175000000001</v>
      </c>
      <c r="Z25" s="81">
        <v>7431.567</v>
      </c>
      <c r="AA25" s="81"/>
      <c r="AB25" s="81">
        <v>4899.08</v>
      </c>
      <c r="AC25" s="118">
        <v>1.528</v>
      </c>
      <c r="AD25" s="36">
        <f>SUM(AE25:AH25)</f>
        <v>12051.785</v>
      </c>
      <c r="AE25" s="81">
        <v>7631.786</v>
      </c>
      <c r="AF25" s="81"/>
      <c r="AG25" s="81">
        <v>4417.996</v>
      </c>
      <c r="AH25" s="82">
        <v>2.003</v>
      </c>
      <c r="AI25" s="161">
        <f>SUM(AJ25:AM25)</f>
        <v>11458.66</v>
      </c>
      <c r="AJ25" s="81">
        <v>7478.322</v>
      </c>
      <c r="AK25" s="81"/>
      <c r="AL25" s="81">
        <v>3978.233</v>
      </c>
      <c r="AM25" s="82">
        <v>2.105</v>
      </c>
      <c r="AN25" s="161">
        <f>SUM(AO25:AR25)</f>
        <v>35842.619999999995</v>
      </c>
      <c r="AO25" s="70">
        <f>Z25+AE25+AJ25</f>
        <v>22541.675</v>
      </c>
      <c r="AP25" s="70">
        <f>AA25+AF25+AK25</f>
        <v>0</v>
      </c>
      <c r="AQ25" s="70">
        <f>AB25+AG25+AL25</f>
        <v>13295.309000000001</v>
      </c>
      <c r="AR25" s="70">
        <f>AC25+AH25+AM25</f>
        <v>5.636</v>
      </c>
      <c r="AS25" s="161">
        <f>SUM(AT25:AW25)</f>
        <v>76335.11400000002</v>
      </c>
      <c r="AT25" s="70">
        <f>F25+K25+P25+Z25+AE25+AJ25</f>
        <v>46966.254</v>
      </c>
      <c r="AU25" s="70">
        <f>G25+L25+Q25+AA25+AF25+AK25</f>
        <v>0</v>
      </c>
      <c r="AV25" s="70">
        <f>H25+M25+R25+AB25+AG25+AL25</f>
        <v>29359.283000000003</v>
      </c>
      <c r="AW25" s="70">
        <f>I25+N25+S25+AC25+AH25+AM25</f>
        <v>9.577</v>
      </c>
      <c r="AX25" s="161">
        <f>SUM(AY25:BB25)</f>
        <v>11894.645</v>
      </c>
      <c r="AY25" s="70">
        <v>7679.989</v>
      </c>
      <c r="AZ25" s="70"/>
      <c r="BA25" s="84">
        <v>4211.887</v>
      </c>
      <c r="BB25" s="83">
        <v>2.769</v>
      </c>
      <c r="BC25" s="161">
        <f>SUM(BD25:BG25)</f>
        <v>12052.105000000001</v>
      </c>
      <c r="BD25" s="84">
        <v>7691.843</v>
      </c>
      <c r="BE25" s="70"/>
      <c r="BF25" s="84">
        <v>4357.895</v>
      </c>
      <c r="BG25" s="83">
        <v>2.367</v>
      </c>
      <c r="BH25" s="161">
        <f>SUM(BI25:BL25)</f>
        <v>11145.262999999999</v>
      </c>
      <c r="BI25" s="84">
        <v>6434.342</v>
      </c>
      <c r="BJ25" s="70"/>
      <c r="BK25" s="70">
        <v>4709.04</v>
      </c>
      <c r="BL25" s="83">
        <v>1.881</v>
      </c>
      <c r="BM25" s="161">
        <f>SUM(BN25:BQ25)</f>
        <v>35092.013</v>
      </c>
      <c r="BN25" s="70">
        <f>AY25+BD25+BI25</f>
        <v>21806.174</v>
      </c>
      <c r="BO25" s="70">
        <f>AZ25+BE25+BJ25</f>
        <v>0</v>
      </c>
      <c r="BP25" s="70">
        <f>BA25+BF25+BK25</f>
        <v>13278.822</v>
      </c>
      <c r="BQ25" s="70">
        <f>BB25+BG25+BL25</f>
        <v>7.017</v>
      </c>
      <c r="BR25" s="161">
        <f>SUM(BS25:BV25)</f>
        <v>12957.517</v>
      </c>
      <c r="BS25" s="370">
        <v>7846.994</v>
      </c>
      <c r="BT25" s="370"/>
      <c r="BU25" s="370">
        <v>5108.473</v>
      </c>
      <c r="BV25" s="83">
        <v>2.05</v>
      </c>
      <c r="BW25" s="36">
        <f>SUM(BX25:CA25)</f>
        <v>13316.898</v>
      </c>
      <c r="BX25" s="84">
        <v>7912.392</v>
      </c>
      <c r="BY25" s="70"/>
      <c r="BZ25" s="70">
        <v>5402.517</v>
      </c>
      <c r="CA25" s="83">
        <v>1.989</v>
      </c>
      <c r="CB25" s="36">
        <f>SUM(CC25:CF25)</f>
        <v>14074.344000000001</v>
      </c>
      <c r="CC25" s="84">
        <v>8081.354</v>
      </c>
      <c r="CD25" s="70"/>
      <c r="CE25" s="84">
        <v>5991.149</v>
      </c>
      <c r="CF25" s="372">
        <v>1.841</v>
      </c>
      <c r="CG25" s="36">
        <f>SUM(CH25:CK25)</f>
        <v>151775.886</v>
      </c>
      <c r="CH25" s="84">
        <f>F25+K25+P25+Z25+AE25+AJ25+AY25+BD25+BI25+BS25+BX25+CC25</f>
        <v>92613.16800000002</v>
      </c>
      <c r="CI25" s="84">
        <f>G25+L25+Q25+AA25+AF25+AK25+AZ25+BE25+BJ25+BT25+BY25+CD25</f>
        <v>0</v>
      </c>
      <c r="CJ25" s="84">
        <f>H25+M25+R25+AB25+AG25+AL25+BA25+BF25+BK25+BU25+BZ25+CE25</f>
        <v>59140.244</v>
      </c>
      <c r="CK25" s="83">
        <f>I25+N25+S25+AC25+AH25+AM25+BB25+BG25+BL25+BV25+CA25+CF25</f>
        <v>22.474000000000004</v>
      </c>
    </row>
    <row r="26" spans="1:89" ht="33.75" customHeight="1">
      <c r="A26" s="319" t="s">
        <v>63</v>
      </c>
      <c r="B26" s="28" t="s">
        <v>64</v>
      </c>
      <c r="C26" s="29" t="s">
        <v>65</v>
      </c>
      <c r="D26" s="320" t="s">
        <v>20</v>
      </c>
      <c r="E26" s="31">
        <f>SUM(F26:I26)</f>
        <v>0</v>
      </c>
      <c r="F26" s="346"/>
      <c r="G26" s="346"/>
      <c r="H26" s="346"/>
      <c r="I26" s="347"/>
      <c r="J26" s="363">
        <f>SUM(K26:N26)</f>
        <v>0</v>
      </c>
      <c r="K26" s="346"/>
      <c r="L26" s="346"/>
      <c r="M26" s="346"/>
      <c r="N26" s="347"/>
      <c r="O26" s="31">
        <f>SUM(P26:S26)</f>
        <v>0</v>
      </c>
      <c r="P26" s="67"/>
      <c r="Q26" s="67"/>
      <c r="R26" s="67"/>
      <c r="S26" s="68"/>
      <c r="T26" s="31">
        <f>SUM(U26:X26)</f>
        <v>0</v>
      </c>
      <c r="U26" s="69"/>
      <c r="V26" s="67"/>
      <c r="W26" s="67"/>
      <c r="X26" s="69"/>
      <c r="Y26" s="31">
        <f>SUM(Z26:AC26)</f>
        <v>0</v>
      </c>
      <c r="Z26" s="67"/>
      <c r="AA26" s="67"/>
      <c r="AB26" s="67"/>
      <c r="AC26" s="117"/>
      <c r="AD26" s="31">
        <f>SUM(AE26:AH26)</f>
        <v>0</v>
      </c>
      <c r="AE26" s="67"/>
      <c r="AF26" s="67"/>
      <c r="AG26" s="67"/>
      <c r="AH26" s="68"/>
      <c r="AI26" s="157">
        <f>SUM(AJ26:AM26)</f>
        <v>0</v>
      </c>
      <c r="AJ26" s="67"/>
      <c r="AK26" s="67"/>
      <c r="AL26" s="67"/>
      <c r="AM26" s="68"/>
      <c r="AN26" s="157">
        <f>SUM(AO26:AR26)</f>
        <v>0</v>
      </c>
      <c r="AO26" s="70"/>
      <c r="AP26" s="70"/>
      <c r="AQ26" s="70"/>
      <c r="AR26" s="69"/>
      <c r="AS26" s="157">
        <f>SUM(AT26:AW26)</f>
        <v>0</v>
      </c>
      <c r="AT26" s="67"/>
      <c r="AU26" s="67"/>
      <c r="AV26" s="67"/>
      <c r="AW26" s="67"/>
      <c r="AX26" s="364">
        <f>SUM(AY26:BB26)</f>
        <v>0</v>
      </c>
      <c r="AY26" s="70"/>
      <c r="AZ26" s="70"/>
      <c r="BA26" s="84"/>
      <c r="BB26" s="71"/>
      <c r="BC26" s="157">
        <f>SUM(BD26:BG26)</f>
        <v>0</v>
      </c>
      <c r="BD26" s="70"/>
      <c r="BE26" s="70"/>
      <c r="BF26" s="70"/>
      <c r="BG26" s="71"/>
      <c r="BH26" s="157">
        <f>SUM(BI26:BL26)</f>
        <v>0</v>
      </c>
      <c r="BI26" s="70"/>
      <c r="BJ26" s="70"/>
      <c r="BK26" s="70"/>
      <c r="BL26" s="71"/>
      <c r="BM26" s="157">
        <f>SUM(BN26:BQ26)</f>
        <v>0</v>
      </c>
      <c r="BN26" s="70"/>
      <c r="BO26" s="70"/>
      <c r="BP26" s="70"/>
      <c r="BQ26" s="71"/>
      <c r="BR26" s="157">
        <f>SUM(BS26:BV26)</f>
        <v>0</v>
      </c>
      <c r="BS26" s="70"/>
      <c r="BT26" s="70"/>
      <c r="BU26" s="70"/>
      <c r="BV26" s="83"/>
      <c r="BW26" s="31"/>
      <c r="BX26" s="70"/>
      <c r="BY26" s="70"/>
      <c r="BZ26" s="70"/>
      <c r="CA26" s="71"/>
      <c r="CB26" s="31"/>
      <c r="CC26" s="70"/>
      <c r="CD26" s="70"/>
      <c r="CE26" s="70"/>
      <c r="CF26" s="69"/>
      <c r="CG26" s="31"/>
      <c r="CH26" s="70"/>
      <c r="CI26" s="70"/>
      <c r="CJ26" s="70"/>
      <c r="CK26" s="71"/>
    </row>
    <row r="27" spans="1:89" ht="13.5" thickBot="1">
      <c r="A27" s="394" t="s">
        <v>66</v>
      </c>
      <c r="B27" s="136" t="s">
        <v>67</v>
      </c>
      <c r="C27" s="151" t="s">
        <v>68</v>
      </c>
      <c r="D27" s="395" t="s">
        <v>20</v>
      </c>
      <c r="E27" s="120"/>
      <c r="F27" s="396">
        <f>F19-F20-F24-F25-F26-G10-H10-I10</f>
        <v>291.025999999998</v>
      </c>
      <c r="G27" s="396">
        <f>G19-G20-G22-G24-G25-G26-H11-I11</f>
        <v>0</v>
      </c>
      <c r="H27" s="396">
        <f>H19-H20-H22-H24-H25-H26-I12</f>
        <v>8.071765478234738E-12</v>
      </c>
      <c r="I27" s="397">
        <f>I19-I20-I22-I24-I25-I26</f>
        <v>-1.687538997430238E-14</v>
      </c>
      <c r="J27" s="398"/>
      <c r="K27" s="396">
        <f>K19-K20-K24-K25-K26-L10-M10-N10</f>
        <v>272.9640000000072</v>
      </c>
      <c r="L27" s="396">
        <f>L19-L20-L22-L24-L25-L26-M11-N11</f>
        <v>0</v>
      </c>
      <c r="M27" s="396">
        <f>M19-M20-M22-M24-M25-M26-N12</f>
        <v>2.8421709430404007E-12</v>
      </c>
      <c r="N27" s="397">
        <f>N19-N20-N22-N24-N25-N26</f>
        <v>-1.354472090042691E-14</v>
      </c>
      <c r="O27" s="120"/>
      <c r="P27" s="121">
        <f>P19-P20-P24-P25-P26-Q10-R10-S10</f>
        <v>290.84500000000116</v>
      </c>
      <c r="Q27" s="121">
        <f>Q19-Q20-Q22-Q24-Q25-Q26-R11-S11</f>
        <v>0</v>
      </c>
      <c r="R27" s="121">
        <f>R19-R20-R22-R24-R25-R26-S12</f>
        <v>5.5706550483591855E-12</v>
      </c>
      <c r="S27" s="122">
        <f>S19-S20-S22-S24-S25-S26</f>
        <v>4.440892098500626E-15</v>
      </c>
      <c r="T27" s="120"/>
      <c r="U27" s="121">
        <f>U19-U20-U24-U25-U26-V10-W10-X10</f>
        <v>854.8350000000064</v>
      </c>
      <c r="V27" s="121">
        <f>V19-V20-V22-V24-V25-V26-W11-X11</f>
        <v>0</v>
      </c>
      <c r="W27" s="121">
        <f>W19-W20-W22-W24-W25-W26-X12</f>
        <v>7.275957614183426E-12</v>
      </c>
      <c r="X27" s="122">
        <f>X19-X20-X22-X24-X25-X26</f>
        <v>3.108624468950438E-14</v>
      </c>
      <c r="Y27" s="120"/>
      <c r="Z27" s="121">
        <f>Z19-Z20-Z24-Z25-Z26-AA10-AB10-AC10</f>
        <v>279.53999999999724</v>
      </c>
      <c r="AA27" s="121">
        <f>AA19-AA20-AA22-AA24-AA25-AA26-AB11-AC11</f>
        <v>0</v>
      </c>
      <c r="AB27" s="121">
        <f>AB19-AB20-AB22-AB24-AB25-AB26-AC12</f>
        <v>-2.1600499167107046E-12</v>
      </c>
      <c r="AC27" s="122">
        <f>AC19-AC20-AC22-AC24-AC25-AC26</f>
        <v>1.9984014443252818E-14</v>
      </c>
      <c r="AD27" s="120"/>
      <c r="AE27" s="121">
        <f>AE19-AE20-AE24-AE25-AE26-AF10-AG10-AH10</f>
        <v>287.85299999999916</v>
      </c>
      <c r="AF27" s="121">
        <f>AF19-AF20-AF22-AF24-AF25-AF26-AG11-AH11</f>
        <v>0</v>
      </c>
      <c r="AG27" s="121">
        <f>AG19-AG20-AG22-AG24-AG25-AG26-AH12</f>
        <v>-6.764366844436154E-12</v>
      </c>
      <c r="AH27" s="122">
        <f>AH19-AH20-AH22-AH24-AH25-AH26</f>
        <v>-1.4210854715202004E-14</v>
      </c>
      <c r="AI27" s="120"/>
      <c r="AJ27" s="121">
        <f>AJ19-AJ20-AJ24-AJ25-AJ26-AK10-AL10-AM10</f>
        <v>280.1029999999955</v>
      </c>
      <c r="AK27" s="121">
        <f>AK19-AK20-AK22-AK24-AK25-AK26-AL11-AM11</f>
        <v>0</v>
      </c>
      <c r="AL27" s="121">
        <f>AL19-AL20-AL22-AL24-AL25-AL26-AM12</f>
        <v>0</v>
      </c>
      <c r="AM27" s="122">
        <f>AM19-AM20-AM22-AM24-AM25-AM26</f>
        <v>-3.863576125695545E-14</v>
      </c>
      <c r="AN27" s="120"/>
      <c r="AO27" s="121">
        <f>AO19-AO20-AO24-AO25-AO26-AP10-AQ10-AR10</f>
        <v>761.452099999995</v>
      </c>
      <c r="AP27" s="123">
        <f>AP19-AP20-AP22-AP24-AP25-AP26-AQ11-AR11</f>
        <v>0</v>
      </c>
      <c r="AQ27" s="121">
        <f>AQ19-AQ20-AQ22-AQ24-AQ25-AQ26-AR12</f>
        <v>-2.2737367544323206E-12</v>
      </c>
      <c r="AR27" s="122">
        <f>AR19-AR20-AR22-AR24-AR25-AR26</f>
        <v>-3.2862601528904634E-14</v>
      </c>
      <c r="AS27" s="120"/>
      <c r="AT27" s="121">
        <f>AT19-AT20-AT24-AT25-AT26-AU10-AV10-AW10</f>
        <v>1529.5920000000333</v>
      </c>
      <c r="AU27" s="123">
        <f>AU19-AU20-AU22-AU24-AU25-AU26-AV11-AW11</f>
        <v>0</v>
      </c>
      <c r="AV27" s="121">
        <f>AV19-AV20-AV22-AV24-AV25-AV26-AW12</f>
        <v>-1.000444171950221E-11</v>
      </c>
      <c r="AW27" s="122">
        <f>AW19-AW20-AW22-AW24-AW25-AW26</f>
        <v>-2.291500322826323E-13</v>
      </c>
      <c r="AX27" s="120"/>
      <c r="AY27" s="121">
        <f>AY19-AY20-AY24-AY25-AY26-AZ10-BA10-BB10</f>
        <v>288.8510000000024</v>
      </c>
      <c r="AZ27" s="123">
        <f>AZ19-AZ20-AZ22-AZ24-AZ25-AZ26-BA11-BB11</f>
        <v>0</v>
      </c>
      <c r="BA27" s="121">
        <f>BA19-BA20-BA22-BA24-BA25-BA26-BB12</f>
        <v>-2.5579538487363607E-12</v>
      </c>
      <c r="BB27" s="122">
        <f>BB19-BB20-BB22-BB24-BB25-BB26</f>
        <v>5.329070518200751E-15</v>
      </c>
      <c r="BC27" s="120"/>
      <c r="BD27" s="121">
        <f>BD19-BD20-BD24-BD25-BD26-BE10-BF10-BG10</f>
        <v>286.34600000000137</v>
      </c>
      <c r="BE27" s="123">
        <f>BE19-BE20-BE22-BE24-BE25-BE26-BF11-BG11</f>
        <v>0</v>
      </c>
      <c r="BF27" s="121">
        <f>BF19-BF20-BF22-BF24-BF25-BF26-BG12</f>
        <v>0.0009999999975320861</v>
      </c>
      <c r="BG27" s="122">
        <f>BG19-BG20-BG22-BG24-BG25-BG26</f>
        <v>-0.0009999999999577014</v>
      </c>
      <c r="BH27" s="120"/>
      <c r="BI27" s="121">
        <f>BI19-BI20-BI24-BI25-BI26-BJ10-BK10-BL10</f>
        <v>277.03299999999945</v>
      </c>
      <c r="BJ27" s="123">
        <f>BJ19-BJ20-BJ22-BJ24-BJ25-BJ26-BK11-BL11</f>
        <v>0</v>
      </c>
      <c r="BK27" s="121">
        <f>BK19-BK20-BK22-BK24-BK25-BK26-BL12</f>
        <v>0</v>
      </c>
      <c r="BL27" s="122">
        <f>BL19-BL20-BL22-BL24-BL25-BL26</f>
        <v>-2.8199664825478976E-14</v>
      </c>
      <c r="BM27" s="120"/>
      <c r="BN27" s="121">
        <f>BN19-BN20-BN24-BN25-BN26-BO10-BP10-BQ10</f>
        <v>852.2299999999814</v>
      </c>
      <c r="BO27" s="123">
        <f>BO19-BO20-BO22-BO24-BO25-BO26-BP11-BQ11</f>
        <v>0</v>
      </c>
      <c r="BP27" s="121">
        <f>BP19-BP20-BP22-BP24-BP25-BP26-BQ12</f>
        <v>5.9117155615240335E-12</v>
      </c>
      <c r="BQ27" s="122">
        <f>BQ19-BQ20-BQ22-BQ24-BQ25-BQ26</f>
        <v>5.240252676230739E-14</v>
      </c>
      <c r="BR27" s="120"/>
      <c r="BS27" s="121">
        <f>BS19-BS20-BS24-BS25-BS26-BT10-BU10-BV10</f>
        <v>285.82100000000355</v>
      </c>
      <c r="BT27" s="123">
        <f>BT19-BT20-BT22-BT24-BT25-BT26-BU11-BV11</f>
        <v>0</v>
      </c>
      <c r="BU27" s="129">
        <f>BU19-BU20-BU22-BU24-BU25-BU26-BV12</f>
        <v>-5.5706550483591855E-12</v>
      </c>
      <c r="BV27" s="130">
        <f>BV19-BV20-BV22-BV24-BV25-BV26</f>
        <v>6.838973831690964E-14</v>
      </c>
      <c r="BW27" s="120"/>
      <c r="BX27" s="121">
        <f>BX19-BX20-BX24-BX25-BX26-BY10-BZ10-CA10</f>
        <v>278.0640000000021</v>
      </c>
      <c r="BY27" s="123">
        <f>BY19-BY20-BY22-BY24-BY25-BY26-BZ11-CA11</f>
        <v>0</v>
      </c>
      <c r="BZ27" s="121">
        <f>BZ19-BZ20-BZ22-BZ24-BZ25-BZ26-CA12</f>
        <v>1.2505552149377763E-12</v>
      </c>
      <c r="CA27" s="122">
        <f>CA19-CA20-CA22-CA24-CA25-CA26</f>
        <v>3.26405569239796E-14</v>
      </c>
      <c r="CB27" s="120"/>
      <c r="CC27" s="121">
        <f>CC19-CC20-CC24-CC25-CC26-CD10-CE10-CF10</f>
        <v>223.658999999996</v>
      </c>
      <c r="CD27" s="123">
        <f>CD19-CD20-CD22-CD24-CD25-CD26-CE11-CF11</f>
        <v>0</v>
      </c>
      <c r="CE27" s="121">
        <f>CE19-CE20-CE22-CE24-CE25-CE26-CF12</f>
        <v>3.467448550509289E-12</v>
      </c>
      <c r="CF27" s="399">
        <f>CF19-CF20-CF22-CF24-CF25-CF26</f>
        <v>8.215650382226158E-15</v>
      </c>
      <c r="CG27" s="120"/>
      <c r="CH27" s="121">
        <f>CH19-CH20-CH24-CH25-CH26-CI10-CJ10-CK10</f>
        <v>3342.1050000000396</v>
      </c>
      <c r="CI27" s="123">
        <f>CI19-CI20-CI22-CI24-CI25-CI26-CJ11-CK11</f>
        <v>0</v>
      </c>
      <c r="CJ27" s="121">
        <f>CJ19-CJ20-CJ22-CJ24-CJ25-CJ26-CK12</f>
        <v>8.640199666842818E-11</v>
      </c>
      <c r="CK27" s="122">
        <f>CK19-CK20-CK22-CK24-CK25-CK26</f>
        <v>1.0658141036401503E-12</v>
      </c>
    </row>
    <row r="28" spans="2:85" ht="12.75">
      <c r="B28" s="6"/>
      <c r="C28" s="6"/>
      <c r="D28" s="6"/>
      <c r="E28" s="400">
        <f>E16+E20</f>
        <v>38482.83699999999</v>
      </c>
      <c r="J28" s="400">
        <f>J16+J20</f>
        <v>36892.609</v>
      </c>
      <c r="O28" s="400">
        <f>O16+O20</f>
        <v>37826.183</v>
      </c>
      <c r="T28" s="400">
        <f>T16+T20</f>
        <v>113201.629</v>
      </c>
      <c r="Y28" s="400">
        <f>Y16+Y20</f>
        <v>34602.03600000001</v>
      </c>
      <c r="AD28" s="400">
        <f>AD16+AD20</f>
        <v>33214.062</v>
      </c>
      <c r="AI28" s="400">
        <f>AI16+AI20</f>
        <v>33278.166</v>
      </c>
      <c r="AN28" s="401">
        <f>AI28+AD28+Y28</f>
        <v>101094.26400000001</v>
      </c>
      <c r="AS28" s="401">
        <f>AN28+AI28+AD28</f>
        <v>167586.492</v>
      </c>
      <c r="AX28" s="400">
        <f>AX16+AX20</f>
        <v>33838.729</v>
      </c>
      <c r="BC28" s="400">
        <f>BC16+BC20</f>
        <v>31244.711</v>
      </c>
      <c r="BH28" s="400">
        <f>BH16+BH20</f>
        <v>29633.842</v>
      </c>
      <c r="BM28" s="401">
        <f>BH28+BC28+AX28</f>
        <v>94717.282</v>
      </c>
      <c r="BR28" s="400">
        <f>BR16+BR20</f>
        <v>31247.508</v>
      </c>
      <c r="BW28" s="400">
        <f>BW16+BW20</f>
        <v>31075.210000000003</v>
      </c>
      <c r="CB28" s="400">
        <f>CB16+CB20</f>
        <v>34154.527</v>
      </c>
      <c r="CG28" s="400">
        <f>CG16+CG20</f>
        <v>405490.42</v>
      </c>
    </row>
  </sheetData>
  <sheetProtection/>
  <mergeCells count="13">
    <mergeCell ref="AN3:AR3"/>
    <mergeCell ref="AS3:AU3"/>
    <mergeCell ref="BM3:BQ3"/>
    <mergeCell ref="A1:CJ1"/>
    <mergeCell ref="A3:A4"/>
    <mergeCell ref="B3:B4"/>
    <mergeCell ref="C3:C4"/>
    <mergeCell ref="D3:D4"/>
    <mergeCell ref="E3:I3"/>
    <mergeCell ref="J3:N3"/>
    <mergeCell ref="O3:S3"/>
    <mergeCell ref="Y3:AC3"/>
    <mergeCell ref="AI3:AM3"/>
  </mergeCells>
  <dataValidations count="1">
    <dataValidation type="decimal" allowBlank="1" showInputMessage="1" showErrorMessage="1" error="Ввведеное значение неверно" sqref="AJ9:AM15 BI18:BL18 AE20:AH20 AE18:AH18 AE22:AH26 Z22:AC26 Z20:AC20 Z18:AC18 Z9:AC15 U9:X16 K18:N18 K9:N15 K20:N20 F9:I15 U22:X26 K22:N26 F22:I26 F20:I20 F18:I18 P9:S15 P18:S18 AJ20:AM20 AJ18:AM18 AE9:AH15 U18:X18 AT22:AW26 P20:S20 CH22:CK26 AJ22:AM26 U20:X20 BD20:BG20 AY18:BB18 AT9:AW16 AY22:BB26 AY20:BB20 BD22:BG26 BD9:BG15 AO22:AR26 AN28 BD18:BG18 P22:S26 BI9:BL15 BI22:BL26 BI20:BL20 BX22:CA26 BX20:CA20 BX18:CA18 BS18:BV18 BS20:BV20 BS22:BV26 BS9:BV15 BX9:CA15 CC22:CF26 CC18:CF18 CC9:CF15 CC20:CF20 AY9:BB15 BN9:BQ16 BN18:BQ20 BM28 CH9:CK15 CH18:CK18 BN22:BQ26 AO18:AR20 AO9:AR16 AT18:AW20 AS28 CH20:CK20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23"/>
  <sheetViews>
    <sheetView view="pageBreakPreview" zoomScale="60" zoomScalePageLayoutView="0" workbookViewId="0" topLeftCell="A1">
      <selection activeCell="BB13" sqref="BB13"/>
    </sheetView>
  </sheetViews>
  <sheetFormatPr defaultColWidth="9.00390625" defaultRowHeight="12.75"/>
  <cols>
    <col min="1" max="1" width="5.25390625" style="0" customWidth="1"/>
    <col min="2" max="2" width="33.625" style="0" customWidth="1"/>
    <col min="3" max="3" width="5.25390625" style="0" customWidth="1"/>
    <col min="4" max="4" width="7.25390625" style="0" customWidth="1"/>
    <col min="5" max="5" width="0.12890625" style="0" customWidth="1"/>
    <col min="6" max="6" width="5.00390625" style="0" hidden="1" customWidth="1"/>
    <col min="7" max="7" width="9.125" style="0" hidden="1" customWidth="1"/>
    <col min="8" max="8" width="4.75390625" style="0" hidden="1" customWidth="1"/>
    <col min="9" max="9" width="7.625" style="0" hidden="1" customWidth="1"/>
    <col min="10" max="10" width="5.00390625" style="0" hidden="1" customWidth="1"/>
    <col min="11" max="11" width="7.25390625" style="0" hidden="1" customWidth="1"/>
    <col min="12" max="12" width="4.375" style="0" hidden="1" customWidth="1"/>
    <col min="13" max="13" width="7.625" style="0" hidden="1" customWidth="1"/>
    <col min="14" max="14" width="5.125" style="0" hidden="1" customWidth="1"/>
    <col min="15" max="15" width="9.125" style="0" hidden="1" customWidth="1"/>
    <col min="16" max="16" width="4.75390625" style="0" hidden="1" customWidth="1"/>
    <col min="17" max="17" width="6.25390625" style="0" hidden="1" customWidth="1"/>
    <col min="18" max="18" width="5.00390625" style="0" hidden="1" customWidth="1"/>
    <col min="19" max="19" width="7.25390625" style="0" hidden="1" customWidth="1"/>
    <col min="20" max="20" width="4.75390625" style="0" hidden="1" customWidth="1"/>
    <col min="21" max="21" width="7.00390625" style="0" hidden="1" customWidth="1"/>
    <col min="22" max="22" width="4.625" style="0" hidden="1" customWidth="1"/>
    <col min="23" max="23" width="6.625" style="0" hidden="1" customWidth="1"/>
    <col min="24" max="24" width="4.75390625" style="0" hidden="1" customWidth="1"/>
    <col min="25" max="25" width="6.75390625" style="0" hidden="1" customWidth="1"/>
    <col min="26" max="26" width="4.875" style="0" hidden="1" customWidth="1"/>
    <col min="27" max="27" width="6.125" style="0" hidden="1" customWidth="1"/>
    <col min="28" max="28" width="5.00390625" style="0" hidden="1" customWidth="1"/>
    <col min="29" max="29" width="6.75390625" style="0" hidden="1" customWidth="1"/>
    <col min="30" max="30" width="4.375" style="0" hidden="1" customWidth="1"/>
    <col min="31" max="31" width="8.375" style="0" hidden="1" customWidth="1"/>
    <col min="32" max="32" width="4.75390625" style="0" hidden="1" customWidth="1"/>
    <col min="33" max="33" width="7.25390625" style="0" hidden="1" customWidth="1"/>
    <col min="34" max="34" width="4.875" style="0" hidden="1" customWidth="1"/>
    <col min="35" max="35" width="6.875" style="0" hidden="1" customWidth="1"/>
    <col min="36" max="36" width="4.875" style="0" hidden="1" customWidth="1"/>
    <col min="37" max="37" width="6.75390625" style="0" hidden="1" customWidth="1"/>
    <col min="38" max="38" width="4.875" style="0" hidden="1" customWidth="1"/>
    <col min="39" max="39" width="6.75390625" style="0" hidden="1" customWidth="1"/>
    <col min="40" max="40" width="5.125" style="0" hidden="1" customWidth="1"/>
    <col min="41" max="41" width="6.625" style="0" hidden="1" customWidth="1"/>
    <col min="42" max="42" width="5.00390625" style="0" hidden="1" customWidth="1"/>
    <col min="43" max="43" width="7.625" style="0" hidden="1" customWidth="1"/>
    <col min="44" max="44" width="5.00390625" style="0" hidden="1" customWidth="1"/>
    <col min="45" max="45" width="7.75390625" style="0" hidden="1" customWidth="1"/>
    <col min="46" max="46" width="4.625" style="0" hidden="1" customWidth="1"/>
    <col min="47" max="47" width="9.125" style="0" hidden="1" customWidth="1"/>
    <col min="48" max="48" width="4.625" style="0" hidden="1" customWidth="1"/>
    <col min="49" max="49" width="9.125" style="0" hidden="1" customWidth="1"/>
    <col min="50" max="50" width="4.75390625" style="0" hidden="1" customWidth="1"/>
    <col min="51" max="51" width="8.00390625" style="0" hidden="1" customWidth="1"/>
    <col min="52" max="52" width="5.25390625" style="0" hidden="1" customWidth="1"/>
    <col min="53" max="53" width="9.875" style="0" customWidth="1"/>
    <col min="54" max="54" width="6.75390625" style="0" customWidth="1"/>
    <col min="55" max="55" width="11.00390625" style="0" customWidth="1"/>
    <col min="56" max="56" width="8.375" style="0" customWidth="1"/>
  </cols>
  <sheetData>
    <row r="1" spans="1:36" ht="71.25" customHeight="1" thickBot="1">
      <c r="A1" s="531" t="s">
        <v>207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</row>
    <row r="2" spans="1:56" ht="12.75" customHeight="1">
      <c r="A2" s="522" t="s">
        <v>142</v>
      </c>
      <c r="B2" s="526" t="s">
        <v>4</v>
      </c>
      <c r="C2" s="526"/>
      <c r="D2" s="532" t="s">
        <v>208</v>
      </c>
      <c r="E2" s="472">
        <v>40909</v>
      </c>
      <c r="F2" s="464"/>
      <c r="G2" s="464"/>
      <c r="H2" s="465"/>
      <c r="I2" s="472">
        <v>40940</v>
      </c>
      <c r="J2" s="464"/>
      <c r="K2" s="464"/>
      <c r="L2" s="532"/>
      <c r="M2" s="530">
        <v>40969</v>
      </c>
      <c r="N2" s="474"/>
      <c r="O2" s="474"/>
      <c r="P2" s="476"/>
      <c r="Q2" s="475">
        <v>41000</v>
      </c>
      <c r="R2" s="474"/>
      <c r="S2" s="474"/>
      <c r="T2" s="476"/>
      <c r="U2" s="530">
        <v>41030</v>
      </c>
      <c r="V2" s="474"/>
      <c r="W2" s="474"/>
      <c r="X2" s="476"/>
      <c r="Y2" s="530">
        <v>41061</v>
      </c>
      <c r="Z2" s="474"/>
      <c r="AA2" s="474"/>
      <c r="AB2" s="476"/>
      <c r="AC2" s="530">
        <v>41091</v>
      </c>
      <c r="AD2" s="474"/>
      <c r="AE2" s="474"/>
      <c r="AF2" s="476"/>
      <c r="AG2" s="530">
        <v>41122</v>
      </c>
      <c r="AH2" s="474"/>
      <c r="AI2" s="474"/>
      <c r="AJ2" s="476"/>
      <c r="AK2" s="530">
        <v>41153</v>
      </c>
      <c r="AL2" s="474"/>
      <c r="AM2" s="474"/>
      <c r="AN2" s="476"/>
      <c r="AO2" s="530">
        <v>41183</v>
      </c>
      <c r="AP2" s="474"/>
      <c r="AQ2" s="474"/>
      <c r="AR2" s="474"/>
      <c r="AS2" s="530">
        <v>41214</v>
      </c>
      <c r="AT2" s="474"/>
      <c r="AU2" s="474"/>
      <c r="AV2" s="476"/>
      <c r="AW2" s="530">
        <v>41244</v>
      </c>
      <c r="AX2" s="474"/>
      <c r="AY2" s="474"/>
      <c r="AZ2" s="476"/>
      <c r="BA2" s="475" t="s">
        <v>209</v>
      </c>
      <c r="BB2" s="474"/>
      <c r="BC2" s="474"/>
      <c r="BD2" s="476"/>
    </row>
    <row r="3" spans="1:56" ht="22.5">
      <c r="A3" s="523"/>
      <c r="B3" s="527"/>
      <c r="C3" s="528"/>
      <c r="D3" s="533"/>
      <c r="E3" s="301" t="s">
        <v>13</v>
      </c>
      <c r="F3" s="7" t="s">
        <v>14</v>
      </c>
      <c r="G3" s="7" t="s">
        <v>15</v>
      </c>
      <c r="H3" s="21" t="s">
        <v>16</v>
      </c>
      <c r="I3" s="301" t="s">
        <v>13</v>
      </c>
      <c r="J3" s="7" t="s">
        <v>14</v>
      </c>
      <c r="K3" s="7" t="s">
        <v>15</v>
      </c>
      <c r="L3" s="22" t="s">
        <v>16</v>
      </c>
      <c r="M3" s="312" t="s">
        <v>13</v>
      </c>
      <c r="N3" s="23" t="s">
        <v>14</v>
      </c>
      <c r="O3" s="23" t="s">
        <v>15</v>
      </c>
      <c r="P3" s="315" t="s">
        <v>16</v>
      </c>
      <c r="Q3" s="301" t="s">
        <v>13</v>
      </c>
      <c r="R3" s="7" t="s">
        <v>14</v>
      </c>
      <c r="S3" s="7" t="s">
        <v>15</v>
      </c>
      <c r="T3" s="21" t="s">
        <v>16</v>
      </c>
      <c r="U3" s="301" t="s">
        <v>13</v>
      </c>
      <c r="V3" s="7" t="s">
        <v>14</v>
      </c>
      <c r="W3" s="7" t="s">
        <v>15</v>
      </c>
      <c r="X3" s="21" t="s">
        <v>16</v>
      </c>
      <c r="Y3" s="301" t="s">
        <v>13</v>
      </c>
      <c r="Z3" s="7" t="s">
        <v>14</v>
      </c>
      <c r="AA3" s="7" t="s">
        <v>15</v>
      </c>
      <c r="AB3" s="21" t="s">
        <v>16</v>
      </c>
      <c r="AC3" s="301" t="s">
        <v>13</v>
      </c>
      <c r="AD3" s="7" t="s">
        <v>14</v>
      </c>
      <c r="AE3" s="7" t="s">
        <v>15</v>
      </c>
      <c r="AF3" s="21" t="s">
        <v>16</v>
      </c>
      <c r="AG3" s="301" t="s">
        <v>13</v>
      </c>
      <c r="AH3" s="7" t="s">
        <v>14</v>
      </c>
      <c r="AI3" s="7" t="s">
        <v>15</v>
      </c>
      <c r="AJ3" s="21" t="s">
        <v>16</v>
      </c>
      <c r="AK3" s="301" t="s">
        <v>13</v>
      </c>
      <c r="AL3" s="7" t="s">
        <v>14</v>
      </c>
      <c r="AM3" s="7" t="s">
        <v>15</v>
      </c>
      <c r="AN3" s="21" t="s">
        <v>16</v>
      </c>
      <c r="AO3" s="301" t="s">
        <v>13</v>
      </c>
      <c r="AP3" s="7" t="s">
        <v>14</v>
      </c>
      <c r="AQ3" s="7" t="s">
        <v>15</v>
      </c>
      <c r="AR3" s="22" t="s">
        <v>16</v>
      </c>
      <c r="AS3" s="301" t="s">
        <v>13</v>
      </c>
      <c r="AT3" s="7" t="s">
        <v>14</v>
      </c>
      <c r="AU3" s="7" t="s">
        <v>15</v>
      </c>
      <c r="AV3" s="21" t="s">
        <v>16</v>
      </c>
      <c r="AW3" s="301" t="s">
        <v>13</v>
      </c>
      <c r="AX3" s="7" t="s">
        <v>14</v>
      </c>
      <c r="AY3" s="7" t="s">
        <v>15</v>
      </c>
      <c r="AZ3" s="21" t="s">
        <v>16</v>
      </c>
      <c r="BA3" s="301" t="s">
        <v>13</v>
      </c>
      <c r="BB3" s="7" t="s">
        <v>14</v>
      </c>
      <c r="BC3" s="7" t="s">
        <v>15</v>
      </c>
      <c r="BD3" s="21" t="s">
        <v>16</v>
      </c>
    </row>
    <row r="4" spans="1:56" ht="0.75" customHeight="1">
      <c r="A4" s="524"/>
      <c r="B4" s="528"/>
      <c r="C4" s="528"/>
      <c r="D4" s="402"/>
      <c r="E4" s="301">
        <v>2007</v>
      </c>
      <c r="F4" s="7">
        <v>2007</v>
      </c>
      <c r="G4" s="7">
        <v>2007</v>
      </c>
      <c r="H4" s="21">
        <v>2007</v>
      </c>
      <c r="I4" s="301">
        <v>2008</v>
      </c>
      <c r="J4" s="7">
        <v>2008</v>
      </c>
      <c r="K4" s="7">
        <v>2008</v>
      </c>
      <c r="L4" s="22">
        <v>2008</v>
      </c>
      <c r="M4" s="25"/>
      <c r="N4" s="26"/>
      <c r="O4" s="26"/>
      <c r="P4" s="26"/>
      <c r="Q4" s="25"/>
      <c r="R4" s="26"/>
      <c r="S4" s="26"/>
      <c r="T4" s="27"/>
      <c r="U4" s="25"/>
      <c r="V4" s="26"/>
      <c r="W4" s="26"/>
      <c r="X4" s="27"/>
      <c r="Y4" s="25"/>
      <c r="Z4" s="26"/>
      <c r="AA4" s="26"/>
      <c r="AB4" s="27"/>
      <c r="AC4" s="25"/>
      <c r="AD4" s="26"/>
      <c r="AE4" s="26"/>
      <c r="AF4" s="27"/>
      <c r="AG4" s="25"/>
      <c r="AH4" s="26"/>
      <c r="AI4" s="26"/>
      <c r="AJ4" s="27"/>
      <c r="AK4" s="25"/>
      <c r="AL4" s="26"/>
      <c r="AM4" s="26"/>
      <c r="AN4" s="27"/>
      <c r="AO4" s="25"/>
      <c r="AP4" s="26"/>
      <c r="AQ4" s="26"/>
      <c r="AR4" s="26"/>
      <c r="AS4" s="25"/>
      <c r="AT4" s="26"/>
      <c r="AU4" s="26"/>
      <c r="AV4" s="27"/>
      <c r="AW4" s="25"/>
      <c r="AX4" s="26"/>
      <c r="AY4" s="26"/>
      <c r="AZ4" s="27"/>
      <c r="BA4" s="25"/>
      <c r="BB4" s="26"/>
      <c r="BC4" s="26"/>
      <c r="BD4" s="27"/>
    </row>
    <row r="5" spans="1:56" ht="22.5" hidden="1">
      <c r="A5" s="524"/>
      <c r="B5" s="528"/>
      <c r="C5" s="528"/>
      <c r="D5" s="402"/>
      <c r="E5" s="301" t="str">
        <f aca="true" t="shared" si="0" ref="E5:L5">E3</f>
        <v>ВН</v>
      </c>
      <c r="F5" s="7" t="str">
        <f t="shared" si="0"/>
        <v>СН1</v>
      </c>
      <c r="G5" s="7" t="str">
        <f t="shared" si="0"/>
        <v>СН2</v>
      </c>
      <c r="H5" s="21" t="str">
        <f t="shared" si="0"/>
        <v>НН</v>
      </c>
      <c r="I5" s="301" t="str">
        <f t="shared" si="0"/>
        <v>ВН</v>
      </c>
      <c r="J5" s="7" t="str">
        <f t="shared" si="0"/>
        <v>СН1</v>
      </c>
      <c r="K5" s="7" t="str">
        <f t="shared" si="0"/>
        <v>СН2</v>
      </c>
      <c r="L5" s="22" t="str">
        <f t="shared" si="0"/>
        <v>НН</v>
      </c>
      <c r="M5" s="25"/>
      <c r="N5" s="26"/>
      <c r="O5" s="26"/>
      <c r="P5" s="26"/>
      <c r="Q5" s="25"/>
      <c r="R5" s="26"/>
      <c r="S5" s="26"/>
      <c r="T5" s="27"/>
      <c r="U5" s="25"/>
      <c r="V5" s="26"/>
      <c r="W5" s="26"/>
      <c r="X5" s="27"/>
      <c r="Y5" s="25"/>
      <c r="Z5" s="26"/>
      <c r="AA5" s="26"/>
      <c r="AB5" s="27"/>
      <c r="AC5" s="25"/>
      <c r="AD5" s="26"/>
      <c r="AE5" s="26"/>
      <c r="AF5" s="27"/>
      <c r="AG5" s="25"/>
      <c r="AH5" s="26"/>
      <c r="AI5" s="26"/>
      <c r="AJ5" s="27"/>
      <c r="AK5" s="25"/>
      <c r="AL5" s="26"/>
      <c r="AM5" s="26"/>
      <c r="AN5" s="27"/>
      <c r="AO5" s="25"/>
      <c r="AP5" s="26"/>
      <c r="AQ5" s="26"/>
      <c r="AR5" s="26"/>
      <c r="AS5" s="25"/>
      <c r="AT5" s="26"/>
      <c r="AU5" s="26"/>
      <c r="AV5" s="27"/>
      <c r="AW5" s="25"/>
      <c r="AX5" s="26"/>
      <c r="AY5" s="26"/>
      <c r="AZ5" s="27"/>
      <c r="BA5" s="25"/>
      <c r="BB5" s="26"/>
      <c r="BC5" s="26"/>
      <c r="BD5" s="27"/>
    </row>
    <row r="6" spans="1:56" ht="45" hidden="1">
      <c r="A6" s="524"/>
      <c r="B6" s="528"/>
      <c r="C6" s="528"/>
      <c r="D6" s="402"/>
      <c r="E6" s="403" t="s">
        <v>210</v>
      </c>
      <c r="F6" s="404" t="s">
        <v>210</v>
      </c>
      <c r="G6" s="404" t="s">
        <v>210</v>
      </c>
      <c r="H6" s="405" t="s">
        <v>210</v>
      </c>
      <c r="I6" s="403" t="s">
        <v>211</v>
      </c>
      <c r="J6" s="404" t="s">
        <v>211</v>
      </c>
      <c r="K6" s="404" t="s">
        <v>211</v>
      </c>
      <c r="L6" s="406" t="s">
        <v>211</v>
      </c>
      <c r="M6" s="407"/>
      <c r="N6" s="408"/>
      <c r="O6" s="408"/>
      <c r="P6" s="408"/>
      <c r="Q6" s="407"/>
      <c r="R6" s="408"/>
      <c r="S6" s="408"/>
      <c r="T6" s="409"/>
      <c r="U6" s="407"/>
      <c r="V6" s="408"/>
      <c r="W6" s="408"/>
      <c r="X6" s="409"/>
      <c r="Y6" s="407"/>
      <c r="Z6" s="408"/>
      <c r="AA6" s="408"/>
      <c r="AB6" s="409"/>
      <c r="AC6" s="407"/>
      <c r="AD6" s="408"/>
      <c r="AE6" s="408"/>
      <c r="AF6" s="409"/>
      <c r="AG6" s="407"/>
      <c r="AH6" s="408"/>
      <c r="AI6" s="408"/>
      <c r="AJ6" s="409"/>
      <c r="AK6" s="407"/>
      <c r="AL6" s="408"/>
      <c r="AM6" s="408"/>
      <c r="AN6" s="409"/>
      <c r="AO6" s="407"/>
      <c r="AP6" s="408"/>
      <c r="AQ6" s="408"/>
      <c r="AR6" s="408"/>
      <c r="AS6" s="407"/>
      <c r="AT6" s="408"/>
      <c r="AU6" s="408"/>
      <c r="AV6" s="409"/>
      <c r="AW6" s="407"/>
      <c r="AX6" s="408"/>
      <c r="AY6" s="408"/>
      <c r="AZ6" s="409"/>
      <c r="BA6" s="407"/>
      <c r="BB6" s="408"/>
      <c r="BC6" s="408"/>
      <c r="BD6" s="409"/>
    </row>
    <row r="7" spans="1:56" ht="33.75" hidden="1">
      <c r="A7" s="525"/>
      <c r="B7" s="529"/>
      <c r="C7" s="529"/>
      <c r="D7" s="402"/>
      <c r="E7" s="403" t="s">
        <v>212</v>
      </c>
      <c r="F7" s="404" t="s">
        <v>212</v>
      </c>
      <c r="G7" s="404" t="s">
        <v>212</v>
      </c>
      <c r="H7" s="405" t="s">
        <v>212</v>
      </c>
      <c r="I7" s="403" t="s">
        <v>212</v>
      </c>
      <c r="J7" s="404" t="s">
        <v>212</v>
      </c>
      <c r="K7" s="404" t="s">
        <v>212</v>
      </c>
      <c r="L7" s="406" t="s">
        <v>212</v>
      </c>
      <c r="M7" s="407"/>
      <c r="N7" s="408"/>
      <c r="O7" s="408"/>
      <c r="P7" s="408"/>
      <c r="Q7" s="407"/>
      <c r="R7" s="408"/>
      <c r="S7" s="408"/>
      <c r="T7" s="409"/>
      <c r="U7" s="407"/>
      <c r="V7" s="408"/>
      <c r="W7" s="408"/>
      <c r="X7" s="409"/>
      <c r="Y7" s="407"/>
      <c r="Z7" s="408"/>
      <c r="AA7" s="408"/>
      <c r="AB7" s="409"/>
      <c r="AC7" s="407"/>
      <c r="AD7" s="408"/>
      <c r="AE7" s="408"/>
      <c r="AF7" s="409"/>
      <c r="AG7" s="407"/>
      <c r="AH7" s="408"/>
      <c r="AI7" s="408"/>
      <c r="AJ7" s="409"/>
      <c r="AK7" s="407"/>
      <c r="AL7" s="408"/>
      <c r="AM7" s="408"/>
      <c r="AN7" s="409"/>
      <c r="AO7" s="407"/>
      <c r="AP7" s="408"/>
      <c r="AQ7" s="408"/>
      <c r="AR7" s="408"/>
      <c r="AS7" s="407"/>
      <c r="AT7" s="408"/>
      <c r="AU7" s="408"/>
      <c r="AV7" s="409"/>
      <c r="AW7" s="407"/>
      <c r="AX7" s="408"/>
      <c r="AY7" s="408"/>
      <c r="AZ7" s="409"/>
      <c r="BA7" s="407"/>
      <c r="BB7" s="408"/>
      <c r="BC7" s="408"/>
      <c r="BD7" s="409"/>
    </row>
    <row r="8" spans="1:56" ht="12.75">
      <c r="A8" s="301" t="s">
        <v>213</v>
      </c>
      <c r="B8" s="7">
        <v>2</v>
      </c>
      <c r="C8" s="7"/>
      <c r="D8" s="22" t="s">
        <v>214</v>
      </c>
      <c r="E8" s="301"/>
      <c r="F8" s="7">
        <f aca="true" t="shared" si="1" ref="F8:L8">E8+1</f>
        <v>1</v>
      </c>
      <c r="G8" s="7">
        <f t="shared" si="1"/>
        <v>2</v>
      </c>
      <c r="H8" s="21">
        <f t="shared" si="1"/>
        <v>3</v>
      </c>
      <c r="I8" s="301">
        <f t="shared" si="1"/>
        <v>4</v>
      </c>
      <c r="J8" s="7">
        <f t="shared" si="1"/>
        <v>5</v>
      </c>
      <c r="K8" s="7">
        <f t="shared" si="1"/>
        <v>6</v>
      </c>
      <c r="L8" s="22">
        <f t="shared" si="1"/>
        <v>7</v>
      </c>
      <c r="M8" s="301">
        <f>L8+1</f>
        <v>8</v>
      </c>
      <c r="N8" s="7">
        <f>M8+1</f>
        <v>9</v>
      </c>
      <c r="O8" s="7">
        <f>N8+1</f>
        <v>10</v>
      </c>
      <c r="P8" s="22">
        <f>O8+1</f>
        <v>11</v>
      </c>
      <c r="Q8" s="301">
        <v>28</v>
      </c>
      <c r="R8" s="7">
        <v>29</v>
      </c>
      <c r="S8" s="7">
        <v>30</v>
      </c>
      <c r="T8" s="22">
        <v>31</v>
      </c>
      <c r="U8" s="7">
        <v>32</v>
      </c>
      <c r="V8" s="7">
        <v>33</v>
      </c>
      <c r="W8" s="7">
        <v>34</v>
      </c>
      <c r="X8" s="7">
        <v>35</v>
      </c>
      <c r="Y8" s="7">
        <v>32</v>
      </c>
      <c r="Z8" s="7">
        <v>33</v>
      </c>
      <c r="AA8" s="7">
        <v>34</v>
      </c>
      <c r="AB8" s="7">
        <v>35</v>
      </c>
      <c r="AC8" s="7">
        <v>32</v>
      </c>
      <c r="AD8" s="7">
        <v>33</v>
      </c>
      <c r="AE8" s="7">
        <v>34</v>
      </c>
      <c r="AF8" s="7">
        <v>35</v>
      </c>
      <c r="AG8" s="7">
        <v>32</v>
      </c>
      <c r="AH8" s="7">
        <v>33</v>
      </c>
      <c r="AI8" s="7">
        <v>34</v>
      </c>
      <c r="AJ8" s="7">
        <v>35</v>
      </c>
      <c r="AK8" s="7">
        <v>32</v>
      </c>
      <c r="AL8" s="7">
        <v>33</v>
      </c>
      <c r="AM8" s="7">
        <v>34</v>
      </c>
      <c r="AN8" s="7">
        <v>35</v>
      </c>
      <c r="AO8" s="7">
        <v>32</v>
      </c>
      <c r="AP8" s="7">
        <v>33</v>
      </c>
      <c r="AQ8" s="7">
        <v>34</v>
      </c>
      <c r="AR8" s="22">
        <v>35</v>
      </c>
      <c r="AS8" s="301">
        <v>32</v>
      </c>
      <c r="AT8" s="7">
        <v>33</v>
      </c>
      <c r="AU8" s="7">
        <v>34</v>
      </c>
      <c r="AV8" s="21">
        <v>35</v>
      </c>
      <c r="AW8" s="301">
        <v>32</v>
      </c>
      <c r="AX8" s="7">
        <v>33</v>
      </c>
      <c r="AY8" s="7">
        <v>34</v>
      </c>
      <c r="AZ8" s="21">
        <v>35</v>
      </c>
      <c r="BA8" s="301">
        <v>32</v>
      </c>
      <c r="BB8" s="7">
        <v>33</v>
      </c>
      <c r="BC8" s="7">
        <v>34</v>
      </c>
      <c r="BD8" s="21">
        <v>35</v>
      </c>
    </row>
    <row r="9" spans="1:56" ht="13.5" customHeight="1">
      <c r="A9" s="319" t="s">
        <v>17</v>
      </c>
      <c r="B9" s="28" t="s">
        <v>215</v>
      </c>
      <c r="C9" s="28" t="s">
        <v>19</v>
      </c>
      <c r="D9" s="415" t="s">
        <v>216</v>
      </c>
      <c r="E9" s="31">
        <f aca="true" t="shared" si="2" ref="E9:BD9">SUM(E10:E19)</f>
        <v>291.026</v>
      </c>
      <c r="F9" s="32">
        <f t="shared" si="2"/>
        <v>0</v>
      </c>
      <c r="G9" s="32">
        <f t="shared" si="2"/>
        <v>0</v>
      </c>
      <c r="H9" s="33">
        <f t="shared" si="2"/>
        <v>0</v>
      </c>
      <c r="I9" s="31">
        <f t="shared" si="2"/>
        <v>272.964</v>
      </c>
      <c r="J9" s="32">
        <f t="shared" si="2"/>
        <v>0</v>
      </c>
      <c r="K9" s="32">
        <f t="shared" si="2"/>
        <v>0</v>
      </c>
      <c r="L9" s="323">
        <f t="shared" si="2"/>
        <v>0</v>
      </c>
      <c r="M9" s="31">
        <f t="shared" si="2"/>
        <v>290.845</v>
      </c>
      <c r="N9" s="32">
        <f t="shared" si="2"/>
        <v>0</v>
      </c>
      <c r="O9" s="32">
        <f t="shared" si="2"/>
        <v>0</v>
      </c>
      <c r="P9" s="323">
        <f t="shared" si="2"/>
        <v>0</v>
      </c>
      <c r="Q9" s="31">
        <f t="shared" si="2"/>
        <v>279.54</v>
      </c>
      <c r="R9" s="32">
        <f t="shared" si="2"/>
        <v>0</v>
      </c>
      <c r="S9" s="32">
        <f t="shared" si="2"/>
        <v>0</v>
      </c>
      <c r="T9" s="323">
        <f t="shared" si="2"/>
        <v>0</v>
      </c>
      <c r="U9" s="31">
        <f t="shared" si="2"/>
        <v>287.853</v>
      </c>
      <c r="V9" s="32">
        <f t="shared" si="2"/>
        <v>0</v>
      </c>
      <c r="W9" s="32">
        <f t="shared" si="2"/>
        <v>0</v>
      </c>
      <c r="X9" s="323">
        <f t="shared" si="2"/>
        <v>0</v>
      </c>
      <c r="Y9" s="31">
        <f t="shared" si="2"/>
        <v>280.103</v>
      </c>
      <c r="Z9" s="32">
        <f t="shared" si="2"/>
        <v>0</v>
      </c>
      <c r="AA9" s="32">
        <f t="shared" si="2"/>
        <v>0</v>
      </c>
      <c r="AB9" s="323">
        <f t="shared" si="2"/>
        <v>0</v>
      </c>
      <c r="AC9" s="31">
        <f t="shared" si="2"/>
        <v>288.851</v>
      </c>
      <c r="AD9" s="32">
        <f t="shared" si="2"/>
        <v>0</v>
      </c>
      <c r="AE9" s="32">
        <f t="shared" si="2"/>
        <v>0</v>
      </c>
      <c r="AF9" s="323">
        <f t="shared" si="2"/>
        <v>0</v>
      </c>
      <c r="AG9" s="31">
        <f t="shared" si="2"/>
        <v>286.346</v>
      </c>
      <c r="AH9" s="32">
        <f t="shared" si="2"/>
        <v>0</v>
      </c>
      <c r="AI9" s="32">
        <f t="shared" si="2"/>
        <v>0</v>
      </c>
      <c r="AJ9" s="323">
        <f t="shared" si="2"/>
        <v>0</v>
      </c>
      <c r="AK9" s="31">
        <f t="shared" si="2"/>
        <v>277.033</v>
      </c>
      <c r="AL9" s="32">
        <f t="shared" si="2"/>
        <v>0</v>
      </c>
      <c r="AM9" s="32">
        <f t="shared" si="2"/>
        <v>0</v>
      </c>
      <c r="AN9" s="323">
        <f t="shared" si="2"/>
        <v>0</v>
      </c>
      <c r="AO9" s="31">
        <f t="shared" si="2"/>
        <v>285.821</v>
      </c>
      <c r="AP9" s="32">
        <f t="shared" si="2"/>
        <v>0</v>
      </c>
      <c r="AQ9" s="32">
        <f t="shared" si="2"/>
        <v>0</v>
      </c>
      <c r="AR9" s="323">
        <f t="shared" si="2"/>
        <v>0</v>
      </c>
      <c r="AS9" s="31">
        <f t="shared" si="2"/>
        <v>278.064</v>
      </c>
      <c r="AT9" s="32">
        <f t="shared" si="2"/>
        <v>0</v>
      </c>
      <c r="AU9" s="32">
        <f t="shared" si="2"/>
        <v>0</v>
      </c>
      <c r="AV9" s="33">
        <f t="shared" si="2"/>
        <v>0</v>
      </c>
      <c r="AW9" s="31">
        <f t="shared" si="2"/>
        <v>223.659</v>
      </c>
      <c r="AX9" s="32">
        <f t="shared" si="2"/>
        <v>0</v>
      </c>
      <c r="AY9" s="32">
        <f t="shared" si="2"/>
        <v>0</v>
      </c>
      <c r="AZ9" s="33">
        <f t="shared" si="2"/>
        <v>0</v>
      </c>
      <c r="BA9" s="443">
        <f t="shared" si="2"/>
        <v>3342.105</v>
      </c>
      <c r="BB9" s="444">
        <f t="shared" si="2"/>
        <v>0</v>
      </c>
      <c r="BC9" s="444">
        <f t="shared" si="2"/>
        <v>0</v>
      </c>
      <c r="BD9" s="445">
        <f t="shared" si="2"/>
        <v>0</v>
      </c>
    </row>
    <row r="10" spans="1:56" ht="24.75" customHeight="1">
      <c r="A10" s="319" t="s">
        <v>217</v>
      </c>
      <c r="B10" s="28" t="s">
        <v>247</v>
      </c>
      <c r="C10" s="28" t="s">
        <v>23</v>
      </c>
      <c r="D10" s="415" t="s">
        <v>216</v>
      </c>
      <c r="E10" s="410">
        <v>291.026</v>
      </c>
      <c r="F10" s="411"/>
      <c r="G10" s="411"/>
      <c r="H10" s="412"/>
      <c r="I10" s="410">
        <v>272.964</v>
      </c>
      <c r="J10" s="411"/>
      <c r="K10" s="411"/>
      <c r="L10" s="413"/>
      <c r="M10" s="410">
        <v>290.845</v>
      </c>
      <c r="N10" s="411"/>
      <c r="O10" s="411"/>
      <c r="P10" s="413"/>
      <c r="Q10" s="414">
        <v>279.54</v>
      </c>
      <c r="R10" s="411"/>
      <c r="S10" s="411"/>
      <c r="T10" s="413"/>
      <c r="U10" s="414">
        <v>287.853</v>
      </c>
      <c r="V10" s="411"/>
      <c r="W10" s="411"/>
      <c r="X10" s="413"/>
      <c r="Y10" s="414">
        <v>280.103</v>
      </c>
      <c r="Z10" s="411"/>
      <c r="AA10" s="411"/>
      <c r="AB10" s="413"/>
      <c r="AC10" s="414">
        <v>288.851</v>
      </c>
      <c r="AD10" s="411"/>
      <c r="AE10" s="411"/>
      <c r="AF10" s="413"/>
      <c r="AG10" s="414">
        <v>286.346</v>
      </c>
      <c r="AH10" s="411"/>
      <c r="AI10" s="411"/>
      <c r="AJ10" s="413"/>
      <c r="AK10" s="414">
        <v>277.033</v>
      </c>
      <c r="AL10" s="411"/>
      <c r="AM10" s="411"/>
      <c r="AN10" s="413"/>
      <c r="AO10" s="414">
        <v>285.821</v>
      </c>
      <c r="AP10" s="411"/>
      <c r="AQ10" s="411"/>
      <c r="AR10" s="413"/>
      <c r="AS10" s="410">
        <v>278.064</v>
      </c>
      <c r="AT10" s="411"/>
      <c r="AU10" s="411"/>
      <c r="AV10" s="412"/>
      <c r="AW10" s="414">
        <v>223.659</v>
      </c>
      <c r="AX10" s="411"/>
      <c r="AY10" s="411"/>
      <c r="AZ10" s="412"/>
      <c r="BA10" s="446">
        <f>E10+I10+M10+Q10+U10+Y10+AC10+AG10+AK10+AO10+AS10+AW10</f>
        <v>3342.105</v>
      </c>
      <c r="BB10" s="447"/>
      <c r="BC10" s="447"/>
      <c r="BD10" s="448"/>
    </row>
    <row r="11" spans="1:56" ht="45.75" customHeight="1">
      <c r="A11" s="319" t="s">
        <v>218</v>
      </c>
      <c r="B11" s="28" t="s">
        <v>219</v>
      </c>
      <c r="C11" s="28" t="s">
        <v>32</v>
      </c>
      <c r="D11" s="415" t="s">
        <v>216</v>
      </c>
      <c r="E11" s="414"/>
      <c r="F11" s="411"/>
      <c r="G11" s="411"/>
      <c r="H11" s="412"/>
      <c r="I11" s="414"/>
      <c r="J11" s="411"/>
      <c r="K11" s="411"/>
      <c r="L11" s="413"/>
      <c r="M11" s="414"/>
      <c r="N11" s="411"/>
      <c r="O11" s="411"/>
      <c r="P11" s="413"/>
      <c r="Q11" s="414"/>
      <c r="R11" s="411"/>
      <c r="S11" s="411"/>
      <c r="T11" s="413"/>
      <c r="U11" s="414"/>
      <c r="V11" s="411"/>
      <c r="W11" s="411"/>
      <c r="X11" s="413"/>
      <c r="Y11" s="414"/>
      <c r="Z11" s="411"/>
      <c r="AA11" s="411"/>
      <c r="AB11" s="413"/>
      <c r="AC11" s="414"/>
      <c r="AD11" s="411"/>
      <c r="AE11" s="411"/>
      <c r="AF11" s="413"/>
      <c r="AG11" s="414"/>
      <c r="AH11" s="411"/>
      <c r="AI11" s="411"/>
      <c r="AJ11" s="413"/>
      <c r="AK11" s="414"/>
      <c r="AL11" s="411"/>
      <c r="AM11" s="411"/>
      <c r="AN11" s="413"/>
      <c r="AO11" s="414"/>
      <c r="AP11" s="411"/>
      <c r="AQ11" s="411"/>
      <c r="AR11" s="413"/>
      <c r="AS11" s="414"/>
      <c r="AT11" s="411"/>
      <c r="AU11" s="411"/>
      <c r="AV11" s="412"/>
      <c r="AW11" s="414"/>
      <c r="AX11" s="411"/>
      <c r="AY11" s="411"/>
      <c r="AZ11" s="412"/>
      <c r="BA11" s="449"/>
      <c r="BB11" s="447"/>
      <c r="BC11" s="447"/>
      <c r="BD11" s="448"/>
    </row>
    <row r="12" spans="1:56" ht="24.75" customHeight="1">
      <c r="A12" s="319" t="s">
        <v>220</v>
      </c>
      <c r="B12" s="28" t="s">
        <v>221</v>
      </c>
      <c r="C12" s="28" t="s">
        <v>35</v>
      </c>
      <c r="D12" s="415" t="s">
        <v>216</v>
      </c>
      <c r="E12" s="414"/>
      <c r="F12" s="411"/>
      <c r="G12" s="411"/>
      <c r="H12" s="412"/>
      <c r="I12" s="414"/>
      <c r="J12" s="411"/>
      <c r="K12" s="411"/>
      <c r="L12" s="413"/>
      <c r="M12" s="414"/>
      <c r="N12" s="411"/>
      <c r="O12" s="411"/>
      <c r="P12" s="413"/>
      <c r="Q12" s="414"/>
      <c r="R12" s="411"/>
      <c r="S12" s="411"/>
      <c r="T12" s="413"/>
      <c r="U12" s="414"/>
      <c r="V12" s="411"/>
      <c r="W12" s="411"/>
      <c r="X12" s="413"/>
      <c r="Y12" s="414"/>
      <c r="Z12" s="411"/>
      <c r="AA12" s="411"/>
      <c r="AB12" s="413"/>
      <c r="AC12" s="414"/>
      <c r="AD12" s="411"/>
      <c r="AE12" s="411"/>
      <c r="AF12" s="413"/>
      <c r="AG12" s="414"/>
      <c r="AH12" s="411"/>
      <c r="AI12" s="411"/>
      <c r="AJ12" s="413"/>
      <c r="AK12" s="414"/>
      <c r="AL12" s="411"/>
      <c r="AM12" s="411"/>
      <c r="AN12" s="413"/>
      <c r="AO12" s="414"/>
      <c r="AP12" s="411"/>
      <c r="AQ12" s="411"/>
      <c r="AR12" s="413"/>
      <c r="AS12" s="414"/>
      <c r="AT12" s="411"/>
      <c r="AU12" s="411"/>
      <c r="AV12" s="412"/>
      <c r="AW12" s="414"/>
      <c r="AX12" s="411"/>
      <c r="AY12" s="411"/>
      <c r="AZ12" s="412"/>
      <c r="BA12" s="449"/>
      <c r="BB12" s="447"/>
      <c r="BC12" s="447"/>
      <c r="BD12" s="448"/>
    </row>
    <row r="13" spans="1:56" ht="56.25" customHeight="1">
      <c r="A13" s="319" t="s">
        <v>222</v>
      </c>
      <c r="B13" s="28" t="s">
        <v>223</v>
      </c>
      <c r="C13" s="28" t="s">
        <v>38</v>
      </c>
      <c r="D13" s="415" t="s">
        <v>216</v>
      </c>
      <c r="E13" s="414"/>
      <c r="F13" s="411"/>
      <c r="G13" s="411"/>
      <c r="H13" s="412"/>
      <c r="I13" s="414"/>
      <c r="J13" s="411"/>
      <c r="K13" s="411"/>
      <c r="L13" s="413"/>
      <c r="M13" s="414"/>
      <c r="N13" s="411"/>
      <c r="O13" s="411"/>
      <c r="P13" s="413"/>
      <c r="Q13" s="414"/>
      <c r="R13" s="411"/>
      <c r="S13" s="411"/>
      <c r="T13" s="413"/>
      <c r="U13" s="414"/>
      <c r="V13" s="411"/>
      <c r="W13" s="411"/>
      <c r="X13" s="413"/>
      <c r="Y13" s="414"/>
      <c r="Z13" s="411"/>
      <c r="AA13" s="411"/>
      <c r="AB13" s="413"/>
      <c r="AC13" s="414"/>
      <c r="AD13" s="411"/>
      <c r="AE13" s="411"/>
      <c r="AF13" s="413"/>
      <c r="AG13" s="414"/>
      <c r="AH13" s="411"/>
      <c r="AI13" s="411"/>
      <c r="AJ13" s="413"/>
      <c r="AK13" s="414"/>
      <c r="AL13" s="411"/>
      <c r="AM13" s="411"/>
      <c r="AN13" s="413"/>
      <c r="AO13" s="414"/>
      <c r="AP13" s="411"/>
      <c r="AQ13" s="411"/>
      <c r="AR13" s="413"/>
      <c r="AS13" s="414"/>
      <c r="AT13" s="411"/>
      <c r="AU13" s="411"/>
      <c r="AV13" s="412"/>
      <c r="AW13" s="414"/>
      <c r="AX13" s="411"/>
      <c r="AY13" s="411"/>
      <c r="AZ13" s="412"/>
      <c r="BA13" s="449"/>
      <c r="BB13" s="447"/>
      <c r="BC13" s="447"/>
      <c r="BD13" s="448"/>
    </row>
    <row r="14" spans="1:56" ht="68.25" customHeight="1">
      <c r="A14" s="319" t="s">
        <v>224</v>
      </c>
      <c r="B14" s="28" t="s">
        <v>225</v>
      </c>
      <c r="C14" s="28" t="s">
        <v>226</v>
      </c>
      <c r="D14" s="415" t="s">
        <v>216</v>
      </c>
      <c r="E14" s="414"/>
      <c r="F14" s="411"/>
      <c r="G14" s="411"/>
      <c r="H14" s="412"/>
      <c r="I14" s="414"/>
      <c r="J14" s="411"/>
      <c r="K14" s="411"/>
      <c r="L14" s="413"/>
      <c r="M14" s="414"/>
      <c r="N14" s="411"/>
      <c r="O14" s="411"/>
      <c r="P14" s="413"/>
      <c r="Q14" s="414"/>
      <c r="R14" s="411"/>
      <c r="S14" s="411"/>
      <c r="T14" s="413"/>
      <c r="U14" s="414"/>
      <c r="V14" s="411"/>
      <c r="W14" s="411"/>
      <c r="X14" s="413"/>
      <c r="Y14" s="414"/>
      <c r="Z14" s="411"/>
      <c r="AA14" s="411"/>
      <c r="AB14" s="413"/>
      <c r="AC14" s="414"/>
      <c r="AD14" s="411"/>
      <c r="AE14" s="411"/>
      <c r="AF14" s="413"/>
      <c r="AG14" s="414"/>
      <c r="AH14" s="411"/>
      <c r="AI14" s="411"/>
      <c r="AJ14" s="413"/>
      <c r="AK14" s="414"/>
      <c r="AL14" s="411"/>
      <c r="AM14" s="411"/>
      <c r="AN14" s="413"/>
      <c r="AO14" s="414"/>
      <c r="AP14" s="411"/>
      <c r="AQ14" s="411"/>
      <c r="AR14" s="413"/>
      <c r="AS14" s="414"/>
      <c r="AT14" s="411"/>
      <c r="AU14" s="411"/>
      <c r="AV14" s="412"/>
      <c r="AW14" s="414"/>
      <c r="AX14" s="411"/>
      <c r="AY14" s="411"/>
      <c r="AZ14" s="412"/>
      <c r="BA14" s="449"/>
      <c r="BB14" s="447"/>
      <c r="BC14" s="447"/>
      <c r="BD14" s="448"/>
    </row>
    <row r="15" spans="1:56" ht="13.5" customHeight="1">
      <c r="A15" s="319" t="s">
        <v>227</v>
      </c>
      <c r="B15" s="28" t="s">
        <v>228</v>
      </c>
      <c r="C15" s="28" t="s">
        <v>229</v>
      </c>
      <c r="D15" s="415" t="s">
        <v>216</v>
      </c>
      <c r="E15" s="414"/>
      <c r="F15" s="411"/>
      <c r="G15" s="411"/>
      <c r="H15" s="412"/>
      <c r="I15" s="414"/>
      <c r="J15" s="411"/>
      <c r="K15" s="411"/>
      <c r="L15" s="413"/>
      <c r="M15" s="414"/>
      <c r="N15" s="411"/>
      <c r="O15" s="411"/>
      <c r="P15" s="413"/>
      <c r="Q15" s="414"/>
      <c r="R15" s="411"/>
      <c r="S15" s="411"/>
      <c r="T15" s="413"/>
      <c r="U15" s="414"/>
      <c r="V15" s="411"/>
      <c r="W15" s="411"/>
      <c r="X15" s="413"/>
      <c r="Y15" s="414"/>
      <c r="Z15" s="411"/>
      <c r="AA15" s="411"/>
      <c r="AB15" s="413"/>
      <c r="AC15" s="414"/>
      <c r="AD15" s="411"/>
      <c r="AE15" s="411"/>
      <c r="AF15" s="413"/>
      <c r="AG15" s="414"/>
      <c r="AH15" s="411"/>
      <c r="AI15" s="411"/>
      <c r="AJ15" s="413"/>
      <c r="AK15" s="414"/>
      <c r="AL15" s="411"/>
      <c r="AM15" s="411"/>
      <c r="AN15" s="413"/>
      <c r="AO15" s="414"/>
      <c r="AP15" s="411"/>
      <c r="AQ15" s="411"/>
      <c r="AR15" s="413"/>
      <c r="AS15" s="414"/>
      <c r="AT15" s="411"/>
      <c r="AU15" s="411"/>
      <c r="AV15" s="412"/>
      <c r="AW15" s="414"/>
      <c r="AX15" s="411"/>
      <c r="AY15" s="411"/>
      <c r="AZ15" s="412"/>
      <c r="BA15" s="449"/>
      <c r="BB15" s="447"/>
      <c r="BC15" s="447"/>
      <c r="BD15" s="448"/>
    </row>
    <row r="16" spans="1:56" ht="22.5" customHeight="1">
      <c r="A16" s="319" t="s">
        <v>230</v>
      </c>
      <c r="B16" s="28" t="s">
        <v>231</v>
      </c>
      <c r="C16" s="28" t="s">
        <v>232</v>
      </c>
      <c r="D16" s="415" t="s">
        <v>216</v>
      </c>
      <c r="E16" s="414"/>
      <c r="F16" s="411"/>
      <c r="G16" s="411"/>
      <c r="H16" s="412"/>
      <c r="I16" s="414"/>
      <c r="J16" s="411"/>
      <c r="K16" s="411"/>
      <c r="L16" s="413"/>
      <c r="M16" s="414"/>
      <c r="N16" s="411"/>
      <c r="O16" s="411"/>
      <c r="P16" s="413"/>
      <c r="Q16" s="414"/>
      <c r="R16" s="411"/>
      <c r="S16" s="411"/>
      <c r="T16" s="413"/>
      <c r="U16" s="414"/>
      <c r="V16" s="411"/>
      <c r="W16" s="411"/>
      <c r="X16" s="413"/>
      <c r="Y16" s="414"/>
      <c r="Z16" s="411"/>
      <c r="AA16" s="411"/>
      <c r="AB16" s="413"/>
      <c r="AC16" s="414"/>
      <c r="AD16" s="411"/>
      <c r="AE16" s="411"/>
      <c r="AF16" s="413"/>
      <c r="AG16" s="414"/>
      <c r="AH16" s="411"/>
      <c r="AI16" s="411"/>
      <c r="AJ16" s="413"/>
      <c r="AK16" s="414"/>
      <c r="AL16" s="411"/>
      <c r="AM16" s="411"/>
      <c r="AN16" s="413"/>
      <c r="AO16" s="414"/>
      <c r="AP16" s="411"/>
      <c r="AQ16" s="411"/>
      <c r="AR16" s="413"/>
      <c r="AS16" s="414"/>
      <c r="AT16" s="411"/>
      <c r="AU16" s="411"/>
      <c r="AV16" s="412"/>
      <c r="AW16" s="414"/>
      <c r="AX16" s="411"/>
      <c r="AY16" s="411"/>
      <c r="AZ16" s="412"/>
      <c r="BA16" s="449"/>
      <c r="BB16" s="447"/>
      <c r="BC16" s="447"/>
      <c r="BD16" s="448"/>
    </row>
    <row r="17" spans="1:56" ht="13.5" customHeight="1">
      <c r="A17" s="319" t="s">
        <v>233</v>
      </c>
      <c r="B17" s="28" t="s">
        <v>234</v>
      </c>
      <c r="C17" s="28" t="s">
        <v>235</v>
      </c>
      <c r="D17" s="415" t="s">
        <v>216</v>
      </c>
      <c r="E17" s="414"/>
      <c r="F17" s="411"/>
      <c r="G17" s="411"/>
      <c r="H17" s="412"/>
      <c r="I17" s="414"/>
      <c r="J17" s="411"/>
      <c r="K17" s="411"/>
      <c r="L17" s="413"/>
      <c r="M17" s="414"/>
      <c r="N17" s="411"/>
      <c r="O17" s="411"/>
      <c r="P17" s="413"/>
      <c r="Q17" s="414"/>
      <c r="R17" s="411"/>
      <c r="S17" s="411"/>
      <c r="T17" s="413"/>
      <c r="U17" s="414"/>
      <c r="V17" s="411"/>
      <c r="W17" s="411"/>
      <c r="X17" s="413"/>
      <c r="Y17" s="414"/>
      <c r="Z17" s="411"/>
      <c r="AA17" s="411"/>
      <c r="AB17" s="413"/>
      <c r="AC17" s="414"/>
      <c r="AD17" s="411"/>
      <c r="AE17" s="411"/>
      <c r="AF17" s="413"/>
      <c r="AG17" s="414"/>
      <c r="AH17" s="411"/>
      <c r="AI17" s="411"/>
      <c r="AJ17" s="413"/>
      <c r="AK17" s="414"/>
      <c r="AL17" s="411"/>
      <c r="AM17" s="411"/>
      <c r="AN17" s="413"/>
      <c r="AO17" s="414"/>
      <c r="AP17" s="411"/>
      <c r="AQ17" s="411"/>
      <c r="AR17" s="413"/>
      <c r="AS17" s="414"/>
      <c r="AT17" s="411"/>
      <c r="AU17" s="411"/>
      <c r="AV17" s="412"/>
      <c r="AW17" s="414"/>
      <c r="AX17" s="411"/>
      <c r="AY17" s="411"/>
      <c r="AZ17" s="412"/>
      <c r="BA17" s="449"/>
      <c r="BB17" s="447"/>
      <c r="BC17" s="447"/>
      <c r="BD17" s="448"/>
    </row>
    <row r="18" spans="1:56" ht="24.75" customHeight="1">
      <c r="A18" s="319" t="s">
        <v>236</v>
      </c>
      <c r="B18" s="28" t="s">
        <v>237</v>
      </c>
      <c r="C18" s="28" t="s">
        <v>238</v>
      </c>
      <c r="D18" s="415" t="s">
        <v>216</v>
      </c>
      <c r="E18" s="414"/>
      <c r="F18" s="411"/>
      <c r="G18" s="411"/>
      <c r="H18" s="412"/>
      <c r="I18" s="414"/>
      <c r="J18" s="411"/>
      <c r="K18" s="411"/>
      <c r="L18" s="413"/>
      <c r="M18" s="414"/>
      <c r="N18" s="411"/>
      <c r="O18" s="411"/>
      <c r="P18" s="413"/>
      <c r="Q18" s="414"/>
      <c r="R18" s="411"/>
      <c r="S18" s="411"/>
      <c r="T18" s="413"/>
      <c r="U18" s="414"/>
      <c r="V18" s="411"/>
      <c r="W18" s="411"/>
      <c r="X18" s="413"/>
      <c r="Y18" s="414"/>
      <c r="Z18" s="411"/>
      <c r="AA18" s="411"/>
      <c r="AB18" s="413"/>
      <c r="AC18" s="414"/>
      <c r="AD18" s="411"/>
      <c r="AE18" s="411"/>
      <c r="AF18" s="413"/>
      <c r="AG18" s="414"/>
      <c r="AH18" s="411"/>
      <c r="AI18" s="411"/>
      <c r="AJ18" s="413"/>
      <c r="AK18" s="414"/>
      <c r="AL18" s="411"/>
      <c r="AM18" s="411"/>
      <c r="AN18" s="413"/>
      <c r="AO18" s="414"/>
      <c r="AP18" s="411"/>
      <c r="AQ18" s="411"/>
      <c r="AR18" s="413"/>
      <c r="AS18" s="414"/>
      <c r="AT18" s="411"/>
      <c r="AU18" s="411"/>
      <c r="AV18" s="412"/>
      <c r="AW18" s="414"/>
      <c r="AX18" s="411"/>
      <c r="AY18" s="411"/>
      <c r="AZ18" s="412"/>
      <c r="BA18" s="449"/>
      <c r="BB18" s="447"/>
      <c r="BC18" s="447"/>
      <c r="BD18" s="448"/>
    </row>
    <row r="19" spans="1:56" ht="25.5" customHeight="1">
      <c r="A19" s="319" t="s">
        <v>239</v>
      </c>
      <c r="B19" s="28" t="s">
        <v>240</v>
      </c>
      <c r="C19" s="28" t="s">
        <v>241</v>
      </c>
      <c r="D19" s="415" t="s">
        <v>216</v>
      </c>
      <c r="E19" s="414"/>
      <c r="F19" s="411"/>
      <c r="G19" s="411"/>
      <c r="H19" s="412"/>
      <c r="I19" s="414"/>
      <c r="J19" s="411"/>
      <c r="K19" s="411"/>
      <c r="L19" s="413"/>
      <c r="M19" s="414"/>
      <c r="N19" s="411"/>
      <c r="O19" s="411"/>
      <c r="P19" s="413"/>
      <c r="Q19" s="414"/>
      <c r="R19" s="411"/>
      <c r="S19" s="411"/>
      <c r="T19" s="413"/>
      <c r="U19" s="414"/>
      <c r="V19" s="411"/>
      <c r="W19" s="411"/>
      <c r="X19" s="413"/>
      <c r="Y19" s="414"/>
      <c r="Z19" s="411"/>
      <c r="AA19" s="411"/>
      <c r="AB19" s="413"/>
      <c r="AC19" s="414"/>
      <c r="AD19" s="411"/>
      <c r="AE19" s="411"/>
      <c r="AF19" s="413"/>
      <c r="AG19" s="414"/>
      <c r="AH19" s="411"/>
      <c r="AI19" s="411"/>
      <c r="AJ19" s="413"/>
      <c r="AK19" s="414"/>
      <c r="AL19" s="411"/>
      <c r="AM19" s="411"/>
      <c r="AN19" s="413"/>
      <c r="AO19" s="414"/>
      <c r="AP19" s="411"/>
      <c r="AQ19" s="411"/>
      <c r="AR19" s="413"/>
      <c r="AS19" s="414"/>
      <c r="AT19" s="411"/>
      <c r="AU19" s="411"/>
      <c r="AV19" s="412"/>
      <c r="AW19" s="414"/>
      <c r="AX19" s="411"/>
      <c r="AY19" s="411"/>
      <c r="AZ19" s="412"/>
      <c r="BA19" s="449"/>
      <c r="BB19" s="447"/>
      <c r="BC19" s="447"/>
      <c r="BD19" s="448"/>
    </row>
    <row r="20" spans="1:56" ht="12" customHeight="1">
      <c r="A20" s="319" t="s">
        <v>39</v>
      </c>
      <c r="B20" s="28" t="s">
        <v>242</v>
      </c>
      <c r="C20" s="28" t="s">
        <v>41</v>
      </c>
      <c r="D20" s="415" t="s">
        <v>216</v>
      </c>
      <c r="E20" s="414"/>
      <c r="F20" s="411"/>
      <c r="G20" s="411"/>
      <c r="H20" s="412"/>
      <c r="I20" s="414"/>
      <c r="J20" s="411"/>
      <c r="K20" s="411"/>
      <c r="L20" s="413"/>
      <c r="M20" s="414"/>
      <c r="N20" s="411"/>
      <c r="O20" s="411"/>
      <c r="P20" s="413"/>
      <c r="Q20" s="414"/>
      <c r="R20" s="411"/>
      <c r="S20" s="411"/>
      <c r="T20" s="413"/>
      <c r="U20" s="414"/>
      <c r="V20" s="411"/>
      <c r="W20" s="411"/>
      <c r="X20" s="413"/>
      <c r="Y20" s="414"/>
      <c r="Z20" s="411"/>
      <c r="AA20" s="411"/>
      <c r="AB20" s="413"/>
      <c r="AC20" s="414"/>
      <c r="AD20" s="411"/>
      <c r="AE20" s="411"/>
      <c r="AF20" s="413"/>
      <c r="AG20" s="414"/>
      <c r="AH20" s="411"/>
      <c r="AI20" s="411"/>
      <c r="AJ20" s="413"/>
      <c r="AK20" s="414"/>
      <c r="AL20" s="411"/>
      <c r="AM20" s="411"/>
      <c r="AN20" s="413"/>
      <c r="AO20" s="414"/>
      <c r="AP20" s="411"/>
      <c r="AQ20" s="411"/>
      <c r="AR20" s="413"/>
      <c r="AS20" s="414"/>
      <c r="AT20" s="411"/>
      <c r="AU20" s="411"/>
      <c r="AV20" s="412"/>
      <c r="AW20" s="414"/>
      <c r="AX20" s="411"/>
      <c r="AY20" s="411"/>
      <c r="AZ20" s="412"/>
      <c r="BA20" s="449"/>
      <c r="BB20" s="447"/>
      <c r="BC20" s="447"/>
      <c r="BD20" s="448"/>
    </row>
    <row r="21" spans="1:56" ht="13.5" customHeight="1">
      <c r="A21" s="319" t="s">
        <v>243</v>
      </c>
      <c r="B21" s="28" t="s">
        <v>244</v>
      </c>
      <c r="C21" s="28" t="s">
        <v>43</v>
      </c>
      <c r="D21" s="415" t="s">
        <v>216</v>
      </c>
      <c r="E21" s="414"/>
      <c r="F21" s="411"/>
      <c r="G21" s="411"/>
      <c r="H21" s="412"/>
      <c r="I21" s="414"/>
      <c r="J21" s="411"/>
      <c r="K21" s="411"/>
      <c r="L21" s="413"/>
      <c r="M21" s="414"/>
      <c r="N21" s="411"/>
      <c r="O21" s="411"/>
      <c r="P21" s="413"/>
      <c r="Q21" s="414"/>
      <c r="R21" s="411"/>
      <c r="S21" s="411"/>
      <c r="T21" s="413"/>
      <c r="U21" s="414"/>
      <c r="V21" s="411"/>
      <c r="W21" s="411"/>
      <c r="X21" s="413"/>
      <c r="Y21" s="414"/>
      <c r="Z21" s="411"/>
      <c r="AA21" s="411"/>
      <c r="AB21" s="413"/>
      <c r="AC21" s="414"/>
      <c r="AD21" s="411"/>
      <c r="AE21" s="411"/>
      <c r="AF21" s="413"/>
      <c r="AG21" s="414"/>
      <c r="AH21" s="411"/>
      <c r="AI21" s="411"/>
      <c r="AJ21" s="413"/>
      <c r="AK21" s="414"/>
      <c r="AL21" s="411"/>
      <c r="AM21" s="411"/>
      <c r="AN21" s="413"/>
      <c r="AO21" s="414"/>
      <c r="AP21" s="411"/>
      <c r="AQ21" s="411"/>
      <c r="AR21" s="413"/>
      <c r="AS21" s="414"/>
      <c r="AT21" s="411"/>
      <c r="AU21" s="411"/>
      <c r="AV21" s="412"/>
      <c r="AW21" s="414"/>
      <c r="AX21" s="411"/>
      <c r="AY21" s="411"/>
      <c r="AZ21" s="412"/>
      <c r="BA21" s="449"/>
      <c r="BB21" s="447"/>
      <c r="BC21" s="447"/>
      <c r="BD21" s="448"/>
    </row>
    <row r="22" spans="1:57" ht="33.75" customHeight="1" thickBot="1">
      <c r="A22" s="441" t="s">
        <v>45</v>
      </c>
      <c r="B22" s="28" t="s">
        <v>245</v>
      </c>
      <c r="C22" s="28" t="s">
        <v>47</v>
      </c>
      <c r="D22" s="415" t="s">
        <v>216</v>
      </c>
      <c r="E22" s="416"/>
      <c r="F22" s="417"/>
      <c r="G22" s="418">
        <v>1561.878</v>
      </c>
      <c r="H22" s="419">
        <v>5</v>
      </c>
      <c r="I22" s="416"/>
      <c r="J22" s="417"/>
      <c r="K22" s="418">
        <v>818.092</v>
      </c>
      <c r="L22" s="420">
        <v>5</v>
      </c>
      <c r="M22" s="416"/>
      <c r="N22" s="417"/>
      <c r="O22" s="417">
        <v>1391.147</v>
      </c>
      <c r="P22" s="420">
        <v>5</v>
      </c>
      <c r="Q22" s="421"/>
      <c r="R22" s="422"/>
      <c r="S22" s="423">
        <v>814.156</v>
      </c>
      <c r="T22" s="424">
        <v>5</v>
      </c>
      <c r="U22" s="421"/>
      <c r="V22" s="422"/>
      <c r="W22" s="422">
        <v>754.815</v>
      </c>
      <c r="X22" s="424">
        <v>5</v>
      </c>
      <c r="Y22" s="421"/>
      <c r="Z22" s="422"/>
      <c r="AA22" s="422">
        <v>573.914</v>
      </c>
      <c r="AB22" s="424">
        <v>5</v>
      </c>
      <c r="AC22" s="421"/>
      <c r="AD22" s="422"/>
      <c r="AE22" s="422">
        <v>1206.765</v>
      </c>
      <c r="AF22" s="424">
        <v>5</v>
      </c>
      <c r="AG22" s="421"/>
      <c r="AH22" s="422"/>
      <c r="AI22" s="423">
        <v>770.013</v>
      </c>
      <c r="AJ22" s="424">
        <v>5</v>
      </c>
      <c r="AK22" s="421"/>
      <c r="AL22" s="422"/>
      <c r="AM22" s="422">
        <v>908.502</v>
      </c>
      <c r="AN22" s="424">
        <v>5</v>
      </c>
      <c r="AO22" s="421"/>
      <c r="AP22" s="422"/>
      <c r="AQ22" s="422">
        <v>1050.639</v>
      </c>
      <c r="AR22" s="424">
        <v>5</v>
      </c>
      <c r="AS22" s="421"/>
      <c r="AT22" s="422"/>
      <c r="AU22" s="423">
        <v>1167.626</v>
      </c>
      <c r="AV22" s="425">
        <v>5</v>
      </c>
      <c r="AW22" s="426"/>
      <c r="AX22" s="423"/>
      <c r="AY22" s="423">
        <v>1603.036</v>
      </c>
      <c r="AZ22" s="427">
        <v>5</v>
      </c>
      <c r="BA22" s="450"/>
      <c r="BB22" s="451"/>
      <c r="BC22" s="452">
        <f>G22+K22+O22+S22+W22+AA22+AE22+AI22+AM22+AQ22+AU22+AY22</f>
        <v>12620.582999999999</v>
      </c>
      <c r="BD22" s="453">
        <f>H22+L22+P22+T22+X22+AB22+AF22+AJ22+AN22+AR22+AV22+AZ22</f>
        <v>60</v>
      </c>
      <c r="BE22" s="248"/>
    </row>
    <row r="23" spans="1:57" ht="13.5" thickBot="1">
      <c r="A23" s="442" t="s">
        <v>48</v>
      </c>
      <c r="B23" s="428" t="s">
        <v>246</v>
      </c>
      <c r="C23" s="428" t="s">
        <v>50</v>
      </c>
      <c r="D23" s="429" t="s">
        <v>216</v>
      </c>
      <c r="E23" s="430">
        <f aca="true" t="shared" si="3" ref="E23:X23">E9+E20+E22</f>
        <v>291.026</v>
      </c>
      <c r="F23" s="431">
        <f t="shared" si="3"/>
        <v>0</v>
      </c>
      <c r="G23" s="432">
        <f t="shared" si="3"/>
        <v>1561.878</v>
      </c>
      <c r="H23" s="433">
        <f t="shared" si="3"/>
        <v>5</v>
      </c>
      <c r="I23" s="430">
        <f t="shared" si="3"/>
        <v>272.964</v>
      </c>
      <c r="J23" s="431">
        <f t="shared" si="3"/>
        <v>0</v>
      </c>
      <c r="K23" s="432">
        <f t="shared" si="3"/>
        <v>818.092</v>
      </c>
      <c r="L23" s="434">
        <f t="shared" si="3"/>
        <v>5</v>
      </c>
      <c r="M23" s="430">
        <f t="shared" si="3"/>
        <v>290.845</v>
      </c>
      <c r="N23" s="431">
        <f t="shared" si="3"/>
        <v>0</v>
      </c>
      <c r="O23" s="432">
        <f t="shared" si="3"/>
        <v>1391.147</v>
      </c>
      <c r="P23" s="434">
        <f t="shared" si="3"/>
        <v>5</v>
      </c>
      <c r="Q23" s="435">
        <f t="shared" si="3"/>
        <v>279.54</v>
      </c>
      <c r="R23" s="436">
        <f t="shared" si="3"/>
        <v>0</v>
      </c>
      <c r="S23" s="436">
        <f t="shared" si="3"/>
        <v>814.156</v>
      </c>
      <c r="T23" s="437">
        <f t="shared" si="3"/>
        <v>5</v>
      </c>
      <c r="U23" s="435">
        <f t="shared" si="3"/>
        <v>287.853</v>
      </c>
      <c r="V23" s="436">
        <f t="shared" si="3"/>
        <v>0</v>
      </c>
      <c r="W23" s="436">
        <f>W22</f>
        <v>754.815</v>
      </c>
      <c r="X23" s="437">
        <f t="shared" si="3"/>
        <v>5</v>
      </c>
      <c r="Y23" s="435">
        <f>Y9+Y20+Y22</f>
        <v>280.103</v>
      </c>
      <c r="Z23" s="436">
        <f>Z9+Z20+Z22</f>
        <v>0</v>
      </c>
      <c r="AA23" s="436">
        <f>AA22</f>
        <v>573.914</v>
      </c>
      <c r="AB23" s="437">
        <f>AB9+AB20+AB22</f>
        <v>5</v>
      </c>
      <c r="AC23" s="435">
        <f>AC9+AC20+AC22</f>
        <v>288.851</v>
      </c>
      <c r="AD23" s="436">
        <f>AD9+AD20+AD22</f>
        <v>0</v>
      </c>
      <c r="AE23" s="436">
        <f>AE22</f>
        <v>1206.765</v>
      </c>
      <c r="AF23" s="437">
        <f>AF9+AF20+AF22</f>
        <v>5</v>
      </c>
      <c r="AG23" s="435">
        <f>AG9+AG20+AG22</f>
        <v>286.346</v>
      </c>
      <c r="AH23" s="436">
        <f>AH9+AH20+AH22</f>
        <v>0</v>
      </c>
      <c r="AI23" s="436">
        <f>AI22</f>
        <v>770.013</v>
      </c>
      <c r="AJ23" s="437">
        <f>AJ9+AJ20+AJ22</f>
        <v>5</v>
      </c>
      <c r="AK23" s="435">
        <f>AK9+AK20+AK22</f>
        <v>277.033</v>
      </c>
      <c r="AL23" s="436">
        <f>AL9+AL20+AL22</f>
        <v>0</v>
      </c>
      <c r="AM23" s="436">
        <f>AM22</f>
        <v>908.502</v>
      </c>
      <c r="AN23" s="437">
        <f>AN9+AN20+AN22</f>
        <v>5</v>
      </c>
      <c r="AO23" s="435">
        <f>AO9+AO20+AO22</f>
        <v>285.821</v>
      </c>
      <c r="AP23" s="436">
        <f>AP9+AP20+AP22</f>
        <v>0</v>
      </c>
      <c r="AQ23" s="436">
        <f>AQ22</f>
        <v>1050.639</v>
      </c>
      <c r="AR23" s="437">
        <f>AR9+AR20+AR22</f>
        <v>5</v>
      </c>
      <c r="AS23" s="438">
        <f>AS9+AS20+AS22</f>
        <v>278.064</v>
      </c>
      <c r="AT23" s="436">
        <f>AT9+AT20+AT22</f>
        <v>0</v>
      </c>
      <c r="AU23" s="439">
        <f>AU22</f>
        <v>1167.626</v>
      </c>
      <c r="AV23" s="440">
        <f>AV9+AV20+AV22</f>
        <v>5</v>
      </c>
      <c r="AW23" s="435">
        <f>AW9+AW20+AW22</f>
        <v>223.659</v>
      </c>
      <c r="AX23" s="436">
        <f>AX9+AX20+AX22</f>
        <v>0</v>
      </c>
      <c r="AY23" s="436">
        <f>AY22</f>
        <v>1603.036</v>
      </c>
      <c r="AZ23" s="440">
        <f>AZ9+AZ20+AZ22</f>
        <v>5</v>
      </c>
      <c r="BA23" s="454">
        <f>BA9+BA20+BA22</f>
        <v>3342.105</v>
      </c>
      <c r="BB23" s="455">
        <f>BB9+BB20+BB22</f>
        <v>0</v>
      </c>
      <c r="BC23" s="455">
        <f>BC22</f>
        <v>12620.582999999999</v>
      </c>
      <c r="BD23" s="456">
        <f>BD9+BD20+BD22</f>
        <v>60</v>
      </c>
      <c r="BE23" s="248"/>
    </row>
  </sheetData>
  <sheetProtection/>
  <mergeCells count="18">
    <mergeCell ref="A1:AJ1"/>
    <mergeCell ref="D2:D3"/>
    <mergeCell ref="E2:H2"/>
    <mergeCell ref="I2:L2"/>
    <mergeCell ref="M2:P2"/>
    <mergeCell ref="Q2:T2"/>
    <mergeCell ref="U2:X2"/>
    <mergeCell ref="Y2:AB2"/>
    <mergeCell ref="BA2:BD2"/>
    <mergeCell ref="A2:A7"/>
    <mergeCell ref="B2:B7"/>
    <mergeCell ref="C2:C7"/>
    <mergeCell ref="AC2:AF2"/>
    <mergeCell ref="AG2:AJ2"/>
    <mergeCell ref="AK2:AN2"/>
    <mergeCell ref="AO2:AR2"/>
    <mergeCell ref="AS2:AV2"/>
    <mergeCell ref="AW2:AZ2"/>
  </mergeCells>
  <dataValidations count="1">
    <dataValidation type="decimal" allowBlank="1" showInputMessage="1" showErrorMessage="1" sqref="E10:BD22">
      <formula1>-10000000000000</formula1>
      <formula2>10000000000000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KuznetsovaNN</dc:creator>
  <cp:keywords/>
  <dc:description/>
  <cp:lastModifiedBy>StakheevaNV</cp:lastModifiedBy>
  <cp:lastPrinted>2013-02-25T08:35:34Z</cp:lastPrinted>
  <dcterms:created xsi:type="dcterms:W3CDTF">2010-09-10T08:26:54Z</dcterms:created>
  <dcterms:modified xsi:type="dcterms:W3CDTF">2013-02-27T05:17:24Z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